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_rels/sheet1.xml.rels" ContentType="application/vnd.openxmlformats-package.relationships+xml"/>
  <Override PartName="/xl/sharedStrings.xml" ContentType="application/vnd.openxmlformats-officedocument.spreadsheetml.sharedString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Imperial units" sheetId="1" state="visible" r:id="rId2"/>
  </sheets>
  <calcPr iterateCount="100" refMode="A1" iterate="false" iterateDelta="0.001"/>
  <extLst>
    <ext xmlns:loext="http://schemas.libreoffice.org/" uri="{7626C862-2A13-11E5-B345-FEFF819CDC9F}">
      <loext:extCalcPr stringRefSyntax="CalcA1ExcelA1"/>
    </ext>
  </extLst>
</workbook>
</file>

<file path=xl/sharedStrings.xml><?xml version="1.0" encoding="utf-8"?>
<sst xmlns="http://schemas.openxmlformats.org/spreadsheetml/2006/main" count="98" uniqueCount="85">
  <si>
    <t xml:space="preserve">DO NOT USE THIS METHOD FOR DETAIL DESIGN – ALWAYS CONSULT A REPUTABLE SUPPLIER FOR DETAIL DESIGN</t>
  </si>
  <si>
    <t xml:space="preserve">THIS TOOL IS GIVEN ONLY TO ILLUSTRATE THE EXAMPLE DONE IN THE WEBSITE. USING IT FOR ANY OTHER PURPOSE IS AT OWN RISK OF USER</t>
  </si>
  <si>
    <t xml:space="preserve">Gas expander available energy calculation</t>
  </si>
  <si>
    <t xml:space="preserve">To modify</t>
  </si>
  <si>
    <t xml:space="preserve">Calculated</t>
  </si>
  <si>
    <t xml:space="preserve">This calculation sheet is allowing to estimate the amount of energy that a gas turbo expander could recover as well as the outlet temperature</t>
  </si>
  <si>
    <t xml:space="preserve">Data input</t>
  </si>
  <si>
    <t xml:space="preserve">Gas conveyed</t>
  </si>
  <si>
    <t xml:space="preserve">Natural Gas</t>
  </si>
  <si>
    <t xml:space="preserve">Molecular weight of the gas</t>
  </si>
  <si>
    <t xml:space="preserve">g/mol</t>
  </si>
  <si>
    <t xml:space="preserve">Spefici gravity of gas vs air</t>
  </si>
  <si>
    <t xml:space="preserve">Gas viscosity</t>
  </si>
  <si>
    <t xml:space="preserve">Inlet temperature</t>
  </si>
  <si>
    <t xml:space="preserve">T1</t>
  </si>
  <si>
    <t xml:space="preserve">F</t>
  </si>
  <si>
    <t xml:space="preserve">R</t>
  </si>
  <si>
    <t xml:space="preserve">Outlet temperature</t>
  </si>
  <si>
    <t xml:space="preserve">T2</t>
  </si>
  <si>
    <t xml:space="preserve">Inlet pressure</t>
  </si>
  <si>
    <t xml:space="preserve">P1’</t>
  </si>
  <si>
    <t xml:space="preserve">Psi abs</t>
  </si>
  <si>
    <t xml:space="preserve">Outlet pressure</t>
  </si>
  <si>
    <t xml:space="preserve">P2</t>
  </si>
  <si>
    <t xml:space="preserve">Total pipe length</t>
  </si>
  <si>
    <t xml:space="preserve">Lm</t>
  </si>
  <si>
    <t xml:space="preserve">miles</t>
  </si>
  <si>
    <t xml:space="preserve">Pipe internal diameter</t>
  </si>
  <si>
    <t xml:space="preserve">d</t>
  </si>
  <si>
    <t xml:space="preserve">in</t>
  </si>
  <si>
    <t xml:space="preserve">Pipe roughness</t>
  </si>
  <si>
    <t xml:space="preserve">epsilon</t>
  </si>
  <si>
    <t xml:space="preserve">mm</t>
  </si>
  <si>
    <t xml:space="preserve">Pipe elevation</t>
  </si>
  <si>
    <t xml:space="preserve">DZ</t>
  </si>
  <si>
    <t xml:space="preserve">ft</t>
  </si>
  <si>
    <t xml:space="preserve">Friction factor (Darcy)</t>
  </si>
  <si>
    <t xml:space="preserve">f</t>
  </si>
  <si>
    <t xml:space="preserve">Please use abacus to determine the friction factor</t>
  </si>
  <si>
    <t xml:space="preserve">You can also consider the following values</t>
  </si>
  <si>
    <t xml:space="preserve">Efficiency factor</t>
  </si>
  <si>
    <t xml:space="preserve">E</t>
  </si>
  <si>
    <t xml:space="preserve">Roughness</t>
  </si>
  <si>
    <t xml:space="preserve">Average temperature</t>
  </si>
  <si>
    <t xml:space="preserve">Tavg</t>
  </si>
  <si>
    <t xml:space="preserve">d/epsilon</t>
  </si>
  <si>
    <t xml:space="preserve">Average pressure</t>
  </si>
  <si>
    <t xml:space="preserve">Pavg</t>
  </si>
  <si>
    <t xml:space="preserve">Friction factor (Nikuradze)</t>
  </si>
  <si>
    <t xml:space="preserve">Compressibility factor</t>
  </si>
  <si>
    <t xml:space="preserve">Zf,avg</t>
  </si>
  <si>
    <t xml:space="preserve">Please calculate Zf,avg separately</t>
  </si>
  <si>
    <t xml:space="preserve">Friction factor Weymouth</t>
  </si>
  <si>
    <t xml:space="preserve">Potential energy term</t>
  </si>
  <si>
    <t xml:space="preserve">phi</t>
  </si>
  <si>
    <t xml:space="preserve">Absolute temperature at standard conditions</t>
  </si>
  <si>
    <t xml:space="preserve">Tb</t>
  </si>
  <si>
    <t xml:space="preserve">Absolute pressure at standard conditions</t>
  </si>
  <si>
    <t xml:space="preserve">Pb’</t>
  </si>
  <si>
    <t xml:space="preserve">Tb/P’b</t>
  </si>
  <si>
    <t xml:space="preserve">(P1’)2-(P2’)2 – phi</t>
  </si>
  <si>
    <t xml:space="preserve">f.Lm.Tavg.Zfavg.Sg</t>
  </si>
  <si>
    <t xml:space="preserve">Lm.Tavg.Zfavg.Sg</t>
  </si>
  <si>
    <t xml:space="preserve">Lm.Tavg.Zfavg.Sg^0.8539</t>
  </si>
  <si>
    <t xml:space="preserve">Lm.Tavg.Zfavg.Sg^0.931</t>
  </si>
  <si>
    <t xml:space="preserve">Calculation flow of compressible fluid in the pipeline</t>
  </si>
  <si>
    <t xml:space="preserve">Re</t>
  </si>
  <si>
    <t xml:space="preserve">f calculated</t>
  </si>
  <si>
    <t xml:space="preserve">f assumed</t>
  </si>
  <si>
    <t xml:space="preserve">Relative Difference</t>
  </si>
  <si>
    <t xml:space="preserve">Isothermal equation</t>
  </si>
  <si>
    <t xml:space="preserve">q’h iso</t>
  </si>
  <si>
    <t xml:space="preserve">scfh</t>
  </si>
  <si>
    <t xml:space="preserve">If the difference in between assumed and calculated is too big, put back the calculated value</t>
  </si>
  <si>
    <t xml:space="preserve">Weymouth equation</t>
  </si>
  <si>
    <t xml:space="preserve">q’h wey</t>
  </si>
  <si>
    <t xml:space="preserve">at the place of the assumed value above</t>
  </si>
  <si>
    <t xml:space="preserve">Panhandle A equation</t>
  </si>
  <si>
    <t xml:space="preserve">q’h pan A</t>
  </si>
  <si>
    <t xml:space="preserve">Panhandle B equation</t>
  </si>
  <si>
    <t xml:space="preserve">q’h pan B</t>
  </si>
  <si>
    <t xml:space="preserve">If you spot a mistake or wish to suggest an improvement, please contact admin@powderprocess.net</t>
  </si>
  <si>
    <t xml:space="preserve">Copyright www.PowderProcess.net</t>
  </si>
  <si>
    <t xml:space="preserve">The content of PowderProcess.net is copyrighted but no warranty nor liability is ensured. The content of this site is to be seen as a help and important information and calculation must always be double checked by the user through the quality procedure of his organization or by checking another source. The user must always respect all applicable regulation. The use of the information is at the user and its organization own risk and own cost.</t>
  </si>
  <si>
    <t xml:space="preserve">FOR EDUCATIONAL PURPOSE ONLY – DO NOT USE THIS METHOD FOR DETAIL DESIGN – ALWAYS CONSULT A REPUTABLE SUPPLIER FOR DETAIL DESIGN</t>
  </si>
</sst>
</file>

<file path=xl/styles.xml><?xml version="1.0" encoding="utf-8"?>
<styleSheet xmlns="http://schemas.openxmlformats.org/spreadsheetml/2006/main">
  <numFmts count="5">
    <numFmt numFmtId="164" formatCode="General"/>
    <numFmt numFmtId="165" formatCode="0.00"/>
    <numFmt numFmtId="166" formatCode="General"/>
    <numFmt numFmtId="167" formatCode="0"/>
    <numFmt numFmtId="168" formatCode="0.00%"/>
  </numFmts>
  <fonts count="13">
    <font>
      <sz val="10"/>
      <name val="Arial"/>
      <family val="2"/>
      <charset val="134"/>
    </font>
    <font>
      <sz val="10"/>
      <name val="Arial"/>
      <family val="0"/>
    </font>
    <font>
      <sz val="10"/>
      <name val="Arial"/>
      <family val="0"/>
    </font>
    <font>
      <sz val="10"/>
      <name val="Arial"/>
      <family val="0"/>
    </font>
    <font>
      <sz val="10"/>
      <name val="Arial"/>
      <family val="2"/>
      <charset val="1"/>
    </font>
    <font>
      <b val="true"/>
      <sz val="10"/>
      <name val="Arial"/>
      <family val="2"/>
      <charset val="1"/>
    </font>
    <font>
      <b val="true"/>
      <sz val="11"/>
      <color rgb="FF1F497D"/>
      <name val="Calibri"/>
      <family val="2"/>
      <charset val="1"/>
    </font>
    <font>
      <b val="true"/>
      <sz val="11"/>
      <color rgb="FFFF0000"/>
      <name val="Calibri"/>
      <family val="2"/>
      <charset val="1"/>
    </font>
    <font>
      <b val="true"/>
      <sz val="10"/>
      <name val="Arial"/>
      <family val="2"/>
      <charset val="134"/>
    </font>
    <font>
      <sz val="11"/>
      <name val="Calibri"/>
      <family val="2"/>
      <charset val="1"/>
    </font>
    <font>
      <sz val="10"/>
      <color rgb="FF0000FF"/>
      <name val="Arial"/>
      <family val="2"/>
      <charset val="1"/>
    </font>
    <font>
      <sz val="10"/>
      <name val="Times New Roman"/>
      <family val="1"/>
      <charset val="1"/>
    </font>
    <font>
      <i val="true"/>
      <sz val="7"/>
      <name val="Times New Roman"/>
      <family val="1"/>
      <charset val="1"/>
    </font>
  </fonts>
  <fills count="7">
    <fill>
      <patternFill patternType="none"/>
    </fill>
    <fill>
      <patternFill patternType="gray125"/>
    </fill>
    <fill>
      <patternFill patternType="solid">
        <fgColor rgb="FFED1C24"/>
        <bgColor rgb="FFF10D0C"/>
      </patternFill>
    </fill>
    <fill>
      <patternFill patternType="solid">
        <fgColor rgb="FFEBF1DE"/>
        <bgColor rgb="FFFFFFFF"/>
      </patternFill>
    </fill>
    <fill>
      <patternFill patternType="solid">
        <fgColor rgb="FFFCD5B5"/>
        <bgColor rgb="FFEBF1DE"/>
      </patternFill>
    </fill>
    <fill>
      <patternFill patternType="solid">
        <fgColor rgb="FFCCCCCC"/>
        <bgColor rgb="FFCCCCFF"/>
      </patternFill>
    </fill>
    <fill>
      <patternFill patternType="solid">
        <fgColor rgb="FFF10D0C"/>
        <bgColor rgb="FFFF0000"/>
      </patternFill>
    </fill>
  </fills>
  <borders count="10">
    <border diagonalUp="false" diagonalDown="false">
      <left/>
      <right/>
      <top/>
      <bottom/>
      <diagonal/>
    </border>
    <border diagonalUp="false" diagonalDown="false">
      <left style="medium"/>
      <right style="medium"/>
      <top style="medium"/>
      <bottom style="medium"/>
      <diagonal/>
    </border>
    <border diagonalUp="false" diagonalDown="false">
      <left style="medium"/>
      <right/>
      <top/>
      <bottom/>
      <diagonal/>
    </border>
    <border diagonalUp="false" diagonalDown="false">
      <left/>
      <right style="medium"/>
      <top/>
      <bottom/>
      <diagonal/>
    </border>
    <border diagonalUp="false" diagonalDown="false">
      <left style="medium"/>
      <right/>
      <top/>
      <bottom style="medium"/>
      <diagonal/>
    </border>
    <border diagonalUp="false" diagonalDown="false">
      <left/>
      <right/>
      <top/>
      <bottom style="medium"/>
      <diagonal/>
    </border>
    <border diagonalUp="false" diagonalDown="false">
      <left/>
      <right style="medium"/>
      <top/>
      <bottom style="medium"/>
      <diagonal/>
    </border>
    <border diagonalUp="false" diagonalDown="false">
      <left style="medium"/>
      <right/>
      <top style="medium"/>
      <bottom/>
      <diagonal/>
    </border>
    <border diagonalUp="false" diagonalDown="false">
      <left/>
      <right/>
      <top style="medium"/>
      <bottom/>
      <diagonal/>
    </border>
    <border diagonalUp="false" diagonalDown="false">
      <left/>
      <right style="medium"/>
      <top style="medium"/>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43">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false" applyProtection="true">
      <alignment horizontal="general" vertical="bottom" textRotation="0" wrapText="false" indent="0" shrinkToFit="false"/>
      <protection locked="true" hidden="false"/>
    </xf>
    <xf numFmtId="164" fontId="4" fillId="2" borderId="0" xfId="0" applyFont="true" applyBorder="false" applyAlignment="false" applyProtection="true">
      <alignment horizontal="general" vertical="bottom" textRotation="0" wrapText="false" indent="0" shrinkToFit="false"/>
      <protection locked="true" hidden="false"/>
    </xf>
    <xf numFmtId="164" fontId="5" fillId="0" borderId="0" xfId="0" applyFont="true" applyBorder="false" applyAlignment="false" applyProtection="true">
      <alignment horizontal="general" vertical="bottom" textRotation="0" wrapText="false" indent="0" shrinkToFit="false"/>
      <protection locked="true" hidden="false"/>
    </xf>
    <xf numFmtId="164" fontId="6" fillId="3" borderId="0" xfId="0" applyFont="true" applyBorder="false" applyAlignment="false" applyProtection="true">
      <alignment horizontal="general" vertical="bottom" textRotation="0" wrapText="false" indent="0" shrinkToFit="false"/>
      <protection locked="true" hidden="false"/>
    </xf>
    <xf numFmtId="164" fontId="7" fillId="4" borderId="0" xfId="0" applyFont="true" applyBorder="false" applyAlignment="false" applyProtection="true">
      <alignment horizontal="general" vertical="bottom" textRotation="0" wrapText="false" indent="0" shrinkToFit="false"/>
      <protection locked="true" hidden="false"/>
    </xf>
    <xf numFmtId="164" fontId="6" fillId="0" borderId="0" xfId="0" applyFont="true" applyBorder="false" applyAlignment="false" applyProtection="true">
      <alignment horizontal="general" vertical="bottom" textRotation="0" wrapText="false" indent="0" shrinkToFit="false"/>
      <protection locked="true" hidden="false"/>
    </xf>
    <xf numFmtId="164" fontId="7" fillId="0" borderId="0" xfId="0" applyFont="true" applyBorder="false" applyAlignment="false" applyProtection="true">
      <alignment horizontal="general" vertical="bottom" textRotation="0" wrapText="false" indent="0" shrinkToFit="false"/>
      <protection locked="true" hidden="false"/>
    </xf>
    <xf numFmtId="164" fontId="8" fillId="0" borderId="1" xfId="0" applyFont="true" applyBorder="true" applyAlignment="true" applyProtection="true">
      <alignment horizontal="center" vertical="bottom" textRotation="0" wrapText="false" indent="0" shrinkToFit="false"/>
      <protection locked="true" hidden="false"/>
    </xf>
    <xf numFmtId="164" fontId="0" fillId="0" borderId="2" xfId="0" applyFont="true" applyBorder="true" applyAlignment="false" applyProtection="true">
      <alignment horizontal="general" vertical="bottom" textRotation="0" wrapText="false" indent="0" shrinkToFit="false"/>
      <protection locked="true" hidden="false"/>
    </xf>
    <xf numFmtId="164" fontId="0" fillId="0" borderId="2" xfId="0" applyFont="true" applyBorder="true" applyAlignment="true" applyProtection="true">
      <alignment horizontal="center" vertical="bottom" textRotation="0" wrapText="false" indent="0" shrinkToFit="false"/>
      <protection locked="true" hidden="false"/>
    </xf>
    <xf numFmtId="164" fontId="6" fillId="3" borderId="0" xfId="0" applyFont="true" applyBorder="false" applyAlignment="true" applyProtection="true">
      <alignment horizontal="center" vertical="bottom" textRotation="0" wrapText="false" indent="0" shrinkToFit="false"/>
      <protection locked="false" hidden="false"/>
    </xf>
    <xf numFmtId="164" fontId="9" fillId="0" borderId="3" xfId="0" applyFont="true" applyBorder="true" applyAlignment="true" applyProtection="true">
      <alignment horizontal="center" vertical="bottom" textRotation="0" wrapText="false" indent="0" shrinkToFit="false"/>
      <protection locked="true" hidden="false"/>
    </xf>
    <xf numFmtId="165" fontId="7" fillId="4" borderId="0" xfId="0" applyFont="true" applyBorder="false" applyAlignment="true" applyProtection="true">
      <alignment horizontal="center" vertical="bottom" textRotation="0" wrapText="false" indent="0" shrinkToFit="false"/>
      <protection locked="true" hidden="false"/>
    </xf>
    <xf numFmtId="166" fontId="7" fillId="4" borderId="0" xfId="0" applyFont="true" applyBorder="false" applyAlignment="true" applyProtection="true">
      <alignment horizontal="center" vertical="bottom" textRotation="0" wrapText="false" indent="0" shrinkToFit="false"/>
      <protection locked="true" hidden="false"/>
    </xf>
    <xf numFmtId="164" fontId="0" fillId="5" borderId="0" xfId="0" applyFont="true" applyBorder="false" applyAlignment="false" applyProtection="true">
      <alignment horizontal="general" vertical="bottom" textRotation="0" wrapText="false" indent="0" shrinkToFit="false"/>
      <protection locked="true" hidden="false"/>
    </xf>
    <xf numFmtId="164" fontId="0" fillId="0" borderId="4" xfId="0" applyFont="true" applyBorder="true" applyAlignment="false" applyProtection="true">
      <alignment horizontal="general" vertical="bottom" textRotation="0" wrapText="false" indent="0" shrinkToFit="false"/>
      <protection locked="true" hidden="false"/>
    </xf>
    <xf numFmtId="164" fontId="0" fillId="0" borderId="4" xfId="0" applyFont="true" applyBorder="true" applyAlignment="true" applyProtection="true">
      <alignment horizontal="center" vertical="bottom" textRotation="0" wrapText="false" indent="0" shrinkToFit="false"/>
      <protection locked="true" hidden="false"/>
    </xf>
    <xf numFmtId="164" fontId="6" fillId="3" borderId="5" xfId="0" applyFont="true" applyBorder="true" applyAlignment="true" applyProtection="true">
      <alignment horizontal="center" vertical="bottom" textRotation="0" wrapText="false" indent="0" shrinkToFit="false"/>
      <protection locked="false" hidden="false"/>
    </xf>
    <xf numFmtId="164" fontId="9" fillId="0" borderId="6" xfId="0" applyFont="true" applyBorder="true" applyAlignment="true" applyProtection="true">
      <alignment horizontal="center" vertical="bottom" textRotation="0" wrapText="false" indent="0" shrinkToFit="false"/>
      <protection locked="true" hidden="false"/>
    </xf>
    <xf numFmtId="166" fontId="0" fillId="5" borderId="0" xfId="0" applyFont="false" applyBorder="false" applyAlignment="false" applyProtection="true">
      <alignment horizontal="general" vertical="bottom" textRotation="0" wrapText="false" indent="0" shrinkToFit="false"/>
      <protection locked="true" hidden="false"/>
    </xf>
    <xf numFmtId="164" fontId="0" fillId="0" borderId="7" xfId="0" applyFont="true" applyBorder="true" applyAlignment="false" applyProtection="true">
      <alignment horizontal="general" vertical="bottom" textRotation="0" wrapText="false" indent="0" shrinkToFit="false"/>
      <protection locked="true" hidden="false"/>
    </xf>
    <xf numFmtId="164" fontId="0" fillId="0" borderId="7" xfId="0" applyFont="true" applyBorder="true" applyAlignment="true" applyProtection="true">
      <alignment horizontal="center" vertical="bottom" textRotation="0" wrapText="false" indent="0" shrinkToFit="false"/>
      <protection locked="true" hidden="false"/>
    </xf>
    <xf numFmtId="166" fontId="7" fillId="4" borderId="8" xfId="0" applyFont="true" applyBorder="true" applyAlignment="true" applyProtection="true">
      <alignment horizontal="center" vertical="bottom" textRotation="0" wrapText="false" indent="0" shrinkToFit="false"/>
      <protection locked="true" hidden="false"/>
    </xf>
    <xf numFmtId="164" fontId="9" fillId="0" borderId="9" xfId="0" applyFont="true" applyBorder="true" applyAlignment="true" applyProtection="true">
      <alignment horizontal="center" vertical="bottom" textRotation="0" wrapText="false" indent="0" shrinkToFit="false"/>
      <protection locked="true" hidden="false"/>
    </xf>
    <xf numFmtId="164" fontId="8" fillId="5" borderId="0" xfId="0" applyFont="true" applyBorder="false" applyAlignment="false" applyProtection="true">
      <alignment horizontal="general" vertical="bottom" textRotation="0" wrapText="false" indent="0" shrinkToFit="false"/>
      <protection locked="true" hidden="false"/>
    </xf>
    <xf numFmtId="164" fontId="7" fillId="5" borderId="0" xfId="0" applyFont="true" applyBorder="false" applyAlignment="true" applyProtection="true">
      <alignment horizontal="center" vertical="bottom" textRotation="0" wrapText="false" indent="0" shrinkToFit="false"/>
      <protection locked="true" hidden="false"/>
    </xf>
    <xf numFmtId="164" fontId="7" fillId="4" borderId="5" xfId="0" applyFont="true" applyBorder="true" applyAlignment="true" applyProtection="true">
      <alignment horizontal="center" vertical="bottom" textRotation="0" wrapText="false" indent="0" shrinkToFit="false"/>
      <protection locked="true" hidden="false"/>
    </xf>
    <xf numFmtId="164" fontId="0" fillId="0" borderId="2" xfId="0" applyFont="true" applyBorder="true" applyAlignment="true" applyProtection="true">
      <alignment horizontal="center" vertical="center" textRotation="0" wrapText="false" indent="0" shrinkToFit="false"/>
      <protection locked="true" hidden="false"/>
    </xf>
    <xf numFmtId="164" fontId="0" fillId="0" borderId="4" xfId="0" applyFont="true" applyBorder="true" applyAlignment="true" applyProtection="true">
      <alignment horizontal="center" vertical="center" textRotation="0" wrapText="false" indent="0" shrinkToFit="false"/>
      <protection locked="true" hidden="false"/>
    </xf>
    <xf numFmtId="164" fontId="6" fillId="0" borderId="0" xfId="0" applyFont="true" applyBorder="false" applyAlignment="false" applyProtection="true">
      <alignment horizontal="general" vertical="bottom" textRotation="0" wrapText="false" indent="0" shrinkToFit="false"/>
      <protection locked="true" hidden="false"/>
    </xf>
    <xf numFmtId="164" fontId="9" fillId="0" borderId="0" xfId="0" applyFont="true" applyBorder="false" applyAlignment="false" applyProtection="true">
      <alignment horizontal="general" vertical="bottom" textRotation="0" wrapText="false" indent="0" shrinkToFit="false"/>
      <protection locked="true" hidden="false"/>
    </xf>
    <xf numFmtId="164" fontId="8" fillId="0" borderId="1" xfId="0" applyFont="true" applyBorder="true" applyAlignment="true" applyProtection="true">
      <alignment horizontal="center" vertical="center" textRotation="0" wrapText="false" indent="0" shrinkToFit="false"/>
      <protection locked="true" hidden="false"/>
    </xf>
    <xf numFmtId="164" fontId="0" fillId="0" borderId="0" xfId="0" applyFont="true" applyBorder="false" applyAlignment="true" applyProtection="true">
      <alignment horizontal="center" vertical="bottom" textRotation="0" wrapText="false" indent="0" shrinkToFit="false"/>
      <protection locked="true" hidden="false"/>
    </xf>
    <xf numFmtId="167" fontId="7" fillId="4" borderId="0" xfId="0" applyFont="true" applyBorder="false" applyAlignment="true" applyProtection="true">
      <alignment horizontal="center" vertical="bottom" textRotation="0" wrapText="false" indent="0" shrinkToFit="false"/>
      <protection locked="true" hidden="false"/>
    </xf>
    <xf numFmtId="166" fontId="7" fillId="4" borderId="0" xfId="0" applyFont="true" applyBorder="false" applyAlignment="true" applyProtection="true">
      <alignment horizontal="center" vertical="bottom" textRotation="0" wrapText="false" indent="0" shrinkToFit="false"/>
      <protection locked="true" hidden="false"/>
    </xf>
    <xf numFmtId="168" fontId="7" fillId="4" borderId="0" xfId="0" applyFont="true" applyBorder="false" applyAlignment="true" applyProtection="true">
      <alignment horizontal="center" vertical="bottom" textRotation="0" wrapText="false" indent="0" shrinkToFit="false"/>
      <protection locked="true" hidden="false"/>
    </xf>
    <xf numFmtId="167" fontId="7" fillId="4" borderId="5" xfId="0" applyFont="true" applyBorder="true" applyAlignment="true" applyProtection="true">
      <alignment horizontal="center" vertical="bottom" textRotation="0" wrapText="false" indent="0" shrinkToFit="false"/>
      <protection locked="true" hidden="false"/>
    </xf>
    <xf numFmtId="164" fontId="10" fillId="0" borderId="0" xfId="0" applyFont="true" applyBorder="false" applyAlignment="false" applyProtection="true">
      <alignment horizontal="general" vertical="bottom" textRotation="0" wrapText="false" indent="0" shrinkToFit="false"/>
      <protection locked="true" hidden="false"/>
    </xf>
    <xf numFmtId="164" fontId="11" fillId="0" borderId="0" xfId="0" applyFont="true" applyBorder="false" applyAlignment="true" applyProtection="true">
      <alignment horizontal="general" vertical="bottom" textRotation="0" wrapText="false" indent="0" shrinkToFit="false"/>
      <protection locked="true" hidden="false"/>
    </xf>
    <xf numFmtId="164" fontId="12" fillId="0" borderId="0" xfId="0" applyFont="true" applyBorder="true" applyAlignment="true" applyProtection="true">
      <alignment horizontal="center" vertical="center" textRotation="0" wrapText="true" indent="0" shrinkToFit="false"/>
      <protection locked="true" hidden="false"/>
    </xf>
    <xf numFmtId="164" fontId="4" fillId="6" borderId="0" xfId="0" applyFont="true" applyBorder="false" applyAlignment="false" applyProtection="true">
      <alignment horizontal="general" vertical="bottom" textRotation="0" wrapText="false" indent="0" shrinkToFit="false"/>
      <protection locked="true" hidden="false"/>
    </xf>
    <xf numFmtId="164" fontId="0" fillId="6" borderId="0" xfId="0" applyFont="false" applyBorder="false" applyAlignment="false" applyProtection="true">
      <alignment horizontal="general"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FF0000"/>
      <rgbColor rgb="FF00FF00"/>
      <rgbColor rgb="FF0000FF"/>
      <rgbColor rgb="FFFFFF00"/>
      <rgbColor rgb="FFFF00FF"/>
      <rgbColor rgb="FF00FFFF"/>
      <rgbColor rgb="FFF10D0C"/>
      <rgbColor rgb="FF008000"/>
      <rgbColor rgb="FF000080"/>
      <rgbColor rgb="FF808000"/>
      <rgbColor rgb="FF800080"/>
      <rgbColor rgb="FF008080"/>
      <rgbColor rgb="FFCCCCCC"/>
      <rgbColor rgb="FF808080"/>
      <rgbColor rgb="FF9999FF"/>
      <rgbColor rgb="FF993366"/>
      <rgbColor rgb="FFEBF1DE"/>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CD5B5"/>
      <rgbColor rgb="FF3366FF"/>
      <rgbColor rgb="FF33CCCC"/>
      <rgbColor rgb="FF99CC00"/>
      <rgbColor rgb="FFFFCC00"/>
      <rgbColor rgb="FFFF9900"/>
      <rgbColor rgb="FFFF6600"/>
      <rgbColor rgb="FF666699"/>
      <rgbColor rgb="FF969696"/>
      <rgbColor rgb="FF003366"/>
      <rgbColor rgb="FF339966"/>
      <rgbColor rgb="FF003300"/>
      <rgbColor rgb="FF333300"/>
      <rgbColor rgb="FFED1C24"/>
      <rgbColor rgb="FF993366"/>
      <rgbColor rgb="FF1F497D"/>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sharedStrings" Target="sharedStrings.xml"/>
</Relationships>
</file>

<file path=xl/worksheets/_rels/sheet1.xml.rels><?xml version="1.0" encoding="UTF-8"?>
<Relationships xmlns="http://schemas.openxmlformats.org/package/2006/relationships"><Relationship Id="rId1" Type="http://schemas.openxmlformats.org/officeDocument/2006/relationships/hyperlink" Target="mailto:admin@powderprocess.net" TargetMode="Externa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M57"/>
  <sheetViews>
    <sheetView showFormulas="false" showGridLines="true" showRowColHeaders="true" showZeros="true" rightToLeft="false" tabSelected="true" showOutlineSymbols="true" defaultGridColor="true" view="normal" topLeftCell="A1" colorId="64" zoomScale="60" zoomScaleNormal="60" zoomScalePageLayoutView="100" workbookViewId="0">
      <selection pane="topLeft" activeCell="H38" activeCellId="0" sqref="H38"/>
    </sheetView>
  </sheetViews>
  <sheetFormatPr defaultColWidth="11.53515625" defaultRowHeight="12.8" zeroHeight="false" outlineLevelRow="0" outlineLevelCol="0"/>
  <cols>
    <col collapsed="false" customWidth="false" hidden="false" outlineLevel="0" max="1" min="1" style="1" width="11.52"/>
    <col collapsed="false" customWidth="true" hidden="false" outlineLevel="0" max="2" min="2" style="1" width="42.09"/>
    <col collapsed="false" customWidth="false" hidden="false" outlineLevel="0" max="3" min="3" style="1" width="11.52"/>
    <col collapsed="false" customWidth="true" hidden="false" outlineLevel="0" max="4" min="4" style="1" width="21.11"/>
    <col collapsed="false" customWidth="true" hidden="false" outlineLevel="0" max="5" min="5" style="1" width="14.93"/>
    <col collapsed="false" customWidth="true" hidden="false" outlineLevel="0" max="6" min="6" style="1" width="23.01"/>
    <col collapsed="false" customWidth="false" hidden="false" outlineLevel="0" max="8" min="7" style="1" width="11.52"/>
    <col collapsed="false" customWidth="true" hidden="false" outlineLevel="0" max="9" min="9" style="1" width="21.52"/>
    <col collapsed="false" customWidth="false" hidden="false" outlineLevel="0" max="1024" min="10" style="1" width="11.52"/>
  </cols>
  <sheetData>
    <row r="1" customFormat="false" ht="12.8" hidden="false" customHeight="false" outlineLevel="0" collapsed="false">
      <c r="A1" s="2" t="s">
        <v>0</v>
      </c>
      <c r="B1" s="2"/>
      <c r="C1" s="2"/>
      <c r="D1" s="2"/>
      <c r="E1" s="2"/>
      <c r="F1" s="2"/>
      <c r="G1" s="2"/>
      <c r="H1" s="2"/>
      <c r="I1" s="2"/>
      <c r="J1" s="2"/>
      <c r="K1" s="2"/>
      <c r="L1" s="2"/>
      <c r="M1" s="2"/>
    </row>
    <row r="2" customFormat="false" ht="12.8" hidden="false" customHeight="false" outlineLevel="0" collapsed="false">
      <c r="A2" s="2" t="s">
        <v>1</v>
      </c>
      <c r="B2" s="2"/>
      <c r="C2" s="2"/>
      <c r="D2" s="2"/>
      <c r="E2" s="2"/>
      <c r="F2" s="2"/>
      <c r="G2" s="2"/>
      <c r="H2" s="2"/>
      <c r="I2" s="2"/>
      <c r="J2" s="2"/>
      <c r="K2" s="2"/>
      <c r="L2" s="2"/>
      <c r="M2" s="2"/>
    </row>
    <row r="4" customFormat="false" ht="13.8" hidden="false" customHeight="false" outlineLevel="0" collapsed="false">
      <c r="A4" s="3" t="s">
        <v>2</v>
      </c>
      <c r="D4" s="4" t="s">
        <v>3</v>
      </c>
      <c r="E4" s="5" t="s">
        <v>4</v>
      </c>
    </row>
    <row r="5" customFormat="false" ht="13.8" hidden="false" customHeight="false" outlineLevel="0" collapsed="false">
      <c r="A5" s="3"/>
      <c r="D5" s="6"/>
      <c r="E5" s="7"/>
    </row>
    <row r="6" customFormat="false" ht="13.8" hidden="false" customHeight="false" outlineLevel="0" collapsed="false">
      <c r="A6" s="3" t="s">
        <v>5</v>
      </c>
      <c r="D6" s="6"/>
      <c r="E6" s="7"/>
    </row>
    <row r="7" customFormat="false" ht="13.8" hidden="false" customHeight="false" outlineLevel="0" collapsed="false">
      <c r="A7" s="3"/>
      <c r="D7" s="6"/>
      <c r="E7" s="7"/>
    </row>
    <row r="8" customFormat="false" ht="12.8" hidden="false" customHeight="false" outlineLevel="0" collapsed="false">
      <c r="A8" s="3"/>
      <c r="B8" s="8" t="s">
        <v>6</v>
      </c>
      <c r="C8" s="8"/>
      <c r="D8" s="8"/>
      <c r="E8" s="8"/>
    </row>
    <row r="9" customFormat="false" ht="13.8" hidden="false" customHeight="false" outlineLevel="0" collapsed="false">
      <c r="A9" s="3"/>
      <c r="B9" s="9" t="s">
        <v>7</v>
      </c>
      <c r="C9" s="10"/>
      <c r="D9" s="11" t="s">
        <v>8</v>
      </c>
      <c r="E9" s="12"/>
    </row>
    <row r="10" customFormat="false" ht="13.8" hidden="false" customHeight="false" outlineLevel="0" collapsed="false">
      <c r="A10" s="3"/>
      <c r="B10" s="9" t="s">
        <v>9</v>
      </c>
      <c r="C10" s="10"/>
      <c r="D10" s="11" t="n">
        <v>20.06</v>
      </c>
      <c r="E10" s="12" t="s">
        <v>10</v>
      </c>
    </row>
    <row r="11" customFormat="false" ht="13.8" hidden="false" customHeight="false" outlineLevel="0" collapsed="false">
      <c r="A11" s="3"/>
      <c r="B11" s="9" t="s">
        <v>11</v>
      </c>
      <c r="C11" s="10"/>
      <c r="D11" s="13" t="n">
        <f aca="false">D10/29</f>
        <v>0.691724137931034</v>
      </c>
      <c r="E11" s="12"/>
    </row>
    <row r="12" customFormat="false" ht="13.8" hidden="false" customHeight="false" outlineLevel="0" collapsed="false">
      <c r="A12" s="3"/>
      <c r="B12" s="9" t="s">
        <v>12</v>
      </c>
      <c r="C12" s="10"/>
      <c r="D12" s="11" t="n">
        <v>0.011</v>
      </c>
      <c r="E12" s="12"/>
    </row>
    <row r="13" customFormat="false" ht="13.8" hidden="false" customHeight="false" outlineLevel="0" collapsed="false">
      <c r="A13" s="3"/>
      <c r="B13" s="9" t="s">
        <v>13</v>
      </c>
      <c r="C13" s="10" t="s">
        <v>14</v>
      </c>
      <c r="D13" s="11" t="n">
        <v>50</v>
      </c>
      <c r="E13" s="12" t="s">
        <v>15</v>
      </c>
    </row>
    <row r="14" customFormat="false" ht="13.8" hidden="false" customHeight="false" outlineLevel="0" collapsed="false">
      <c r="A14" s="3"/>
      <c r="B14" s="9"/>
      <c r="C14" s="10"/>
      <c r="D14" s="14" t="n">
        <f aca="false">D13+459.67</f>
        <v>509.67</v>
      </c>
      <c r="E14" s="12" t="s">
        <v>16</v>
      </c>
    </row>
    <row r="15" customFormat="false" ht="13.8" hidden="false" customHeight="false" outlineLevel="0" collapsed="false">
      <c r="A15" s="3"/>
      <c r="B15" s="9" t="s">
        <v>17</v>
      </c>
      <c r="C15" s="10" t="s">
        <v>18</v>
      </c>
      <c r="D15" s="11" t="n">
        <v>30</v>
      </c>
      <c r="E15" s="12" t="s">
        <v>15</v>
      </c>
    </row>
    <row r="16" customFormat="false" ht="13.8" hidden="false" customHeight="false" outlineLevel="0" collapsed="false">
      <c r="A16" s="3"/>
      <c r="B16" s="9"/>
      <c r="C16" s="10"/>
      <c r="D16" s="14" t="n">
        <f aca="false">D15+459.67</f>
        <v>489.67</v>
      </c>
      <c r="E16" s="12" t="s">
        <v>16</v>
      </c>
    </row>
    <row r="17" customFormat="false" ht="13.8" hidden="false" customHeight="false" outlineLevel="0" collapsed="false">
      <c r="A17" s="3"/>
      <c r="B17" s="9" t="s">
        <v>19</v>
      </c>
      <c r="C17" s="10" t="s">
        <v>20</v>
      </c>
      <c r="D17" s="11" t="n">
        <v>1300</v>
      </c>
      <c r="E17" s="12" t="s">
        <v>21</v>
      </c>
    </row>
    <row r="18" customFormat="false" ht="13.8" hidden="false" customHeight="false" outlineLevel="0" collapsed="false">
      <c r="A18" s="3"/>
      <c r="B18" s="9" t="s">
        <v>22</v>
      </c>
      <c r="C18" s="10" t="s">
        <v>23</v>
      </c>
      <c r="D18" s="11" t="n">
        <v>300</v>
      </c>
      <c r="E18" s="12" t="s">
        <v>21</v>
      </c>
    </row>
    <row r="19" customFormat="false" ht="13.8" hidden="false" customHeight="false" outlineLevel="0" collapsed="false">
      <c r="A19" s="3"/>
      <c r="B19" s="9" t="s">
        <v>24</v>
      </c>
      <c r="C19" s="10" t="s">
        <v>25</v>
      </c>
      <c r="D19" s="11" t="n">
        <v>100</v>
      </c>
      <c r="E19" s="12" t="s">
        <v>26</v>
      </c>
    </row>
    <row r="20" customFormat="false" ht="13.8" hidden="false" customHeight="false" outlineLevel="0" collapsed="false">
      <c r="A20" s="3"/>
      <c r="B20" s="9" t="s">
        <v>27</v>
      </c>
      <c r="C20" s="10" t="s">
        <v>28</v>
      </c>
      <c r="D20" s="11" t="n">
        <v>13.376</v>
      </c>
      <c r="E20" s="12" t="s">
        <v>29</v>
      </c>
    </row>
    <row r="21" customFormat="false" ht="13.8" hidden="false" customHeight="false" outlineLevel="0" collapsed="false">
      <c r="A21" s="3"/>
      <c r="B21" s="9" t="s">
        <v>30</v>
      </c>
      <c r="C21" s="10" t="s">
        <v>31</v>
      </c>
      <c r="D21" s="11" t="n">
        <v>0.015</v>
      </c>
      <c r="E21" s="12" t="s">
        <v>32</v>
      </c>
    </row>
    <row r="22" customFormat="false" ht="13.8" hidden="false" customHeight="false" outlineLevel="0" collapsed="false">
      <c r="A22" s="3"/>
      <c r="B22" s="9" t="s">
        <v>33</v>
      </c>
      <c r="C22" s="10" t="s">
        <v>34</v>
      </c>
      <c r="D22" s="11" t="n">
        <v>0</v>
      </c>
      <c r="E22" s="12" t="s">
        <v>35</v>
      </c>
    </row>
    <row r="23" customFormat="false" ht="13.8" hidden="false" customHeight="false" outlineLevel="0" collapsed="false">
      <c r="A23" s="3"/>
      <c r="B23" s="9" t="s">
        <v>36</v>
      </c>
      <c r="C23" s="10" t="s">
        <v>37</v>
      </c>
      <c r="D23" s="11" t="n">
        <v>0.0128</v>
      </c>
      <c r="E23" s="12"/>
      <c r="F23" s="15" t="s">
        <v>38</v>
      </c>
      <c r="G23" s="15"/>
      <c r="H23" s="15"/>
      <c r="I23" s="15" t="s">
        <v>39</v>
      </c>
      <c r="J23" s="15"/>
      <c r="K23" s="15"/>
    </row>
    <row r="24" customFormat="false" ht="13.8" hidden="false" customHeight="false" outlineLevel="0" collapsed="false">
      <c r="A24" s="3"/>
      <c r="B24" s="16" t="s">
        <v>40</v>
      </c>
      <c r="C24" s="17" t="s">
        <v>41</v>
      </c>
      <c r="D24" s="18" t="n">
        <v>1</v>
      </c>
      <c r="E24" s="19"/>
      <c r="I24" s="15" t="s">
        <v>42</v>
      </c>
      <c r="J24" s="20" t="n">
        <f aca="false">D21</f>
        <v>0.015</v>
      </c>
      <c r="K24" s="15" t="s">
        <v>32</v>
      </c>
    </row>
    <row r="25" customFormat="false" ht="13.8" hidden="false" customHeight="false" outlineLevel="0" collapsed="false">
      <c r="A25" s="3"/>
      <c r="D25" s="6"/>
      <c r="E25" s="7"/>
      <c r="I25" s="15"/>
      <c r="J25" s="15" t="n">
        <f aca="false">D21*0.03937008</f>
        <v>0.0005905512</v>
      </c>
      <c r="K25" s="15" t="s">
        <v>29</v>
      </c>
    </row>
    <row r="26" customFormat="false" ht="13.8" hidden="false" customHeight="false" outlineLevel="0" collapsed="false">
      <c r="A26" s="3"/>
      <c r="B26" s="21" t="s">
        <v>43</v>
      </c>
      <c r="C26" s="22" t="s">
        <v>44</v>
      </c>
      <c r="D26" s="23" t="n">
        <f aca="false">(D13+D15)/2</f>
        <v>40</v>
      </c>
      <c r="E26" s="24" t="s">
        <v>15</v>
      </c>
      <c r="I26" s="15" t="s">
        <v>45</v>
      </c>
      <c r="J26" s="15" t="n">
        <f aca="false">D20/J25</f>
        <v>22650.0259418658</v>
      </c>
      <c r="K26" s="15"/>
    </row>
    <row r="27" customFormat="false" ht="13.8" hidden="false" customHeight="false" outlineLevel="0" collapsed="false">
      <c r="A27" s="3"/>
      <c r="B27" s="9"/>
      <c r="C27" s="10"/>
      <c r="D27" s="14" t="n">
        <f aca="false">D26+459.67</f>
        <v>499.67</v>
      </c>
      <c r="E27" s="12" t="s">
        <v>16</v>
      </c>
      <c r="I27" s="15"/>
      <c r="J27" s="15" t="n">
        <f aca="false">2*LOG(3.7*D20/J25)</f>
        <v>9.84654085565754</v>
      </c>
      <c r="K27" s="15"/>
    </row>
    <row r="28" customFormat="false" ht="13.8" hidden="false" customHeight="false" outlineLevel="0" collapsed="false">
      <c r="A28" s="3"/>
      <c r="B28" s="9" t="s">
        <v>46</v>
      </c>
      <c r="C28" s="10" t="s">
        <v>47</v>
      </c>
      <c r="D28" s="14" t="n">
        <f aca="false">(2/3)*(D17^3-D18^3)/(D17^2-D18^2)</f>
        <v>904.166666666666</v>
      </c>
      <c r="E28" s="12" t="s">
        <v>21</v>
      </c>
      <c r="I28" s="25" t="s">
        <v>48</v>
      </c>
      <c r="J28" s="25" t="n">
        <f aca="false">(1/J27)^2</f>
        <v>0.0103141305830458</v>
      </c>
      <c r="K28" s="25"/>
    </row>
    <row r="29" customFormat="false" ht="13.8" hidden="false" customHeight="false" outlineLevel="0" collapsed="false">
      <c r="A29" s="3"/>
      <c r="B29" s="9" t="s">
        <v>49</v>
      </c>
      <c r="C29" s="10" t="s">
        <v>50</v>
      </c>
      <c r="D29" s="11" t="n">
        <v>1</v>
      </c>
      <c r="E29" s="12"/>
      <c r="F29" s="1" t="s">
        <v>51</v>
      </c>
      <c r="I29" s="25" t="s">
        <v>52</v>
      </c>
      <c r="J29" s="25" t="n">
        <f aca="false">0.032/D20^0.333</f>
        <v>0.0134922175041038</v>
      </c>
      <c r="K29" s="25"/>
    </row>
    <row r="30" customFormat="false" ht="13.8" hidden="false" customHeight="false" outlineLevel="0" collapsed="false">
      <c r="A30" s="3"/>
      <c r="B30" s="9" t="s">
        <v>53</v>
      </c>
      <c r="C30" s="10" t="s">
        <v>54</v>
      </c>
      <c r="D30" s="14" t="n">
        <f aca="false">0.0375*(D11*D22*D28^2)/(D27*D29)</f>
        <v>0</v>
      </c>
      <c r="E30" s="12"/>
    </row>
    <row r="31" customFormat="false" ht="13.8" hidden="false" customHeight="false" outlineLevel="0" collapsed="false">
      <c r="A31" s="3"/>
      <c r="B31" s="9"/>
      <c r="C31" s="10"/>
      <c r="D31" s="14"/>
      <c r="E31" s="12"/>
    </row>
    <row r="32" customFormat="false" ht="13.8" hidden="false" customHeight="false" outlineLevel="0" collapsed="false">
      <c r="A32" s="3"/>
      <c r="B32" s="9"/>
      <c r="C32" s="10"/>
      <c r="D32" s="14"/>
      <c r="E32" s="12"/>
    </row>
    <row r="33" customFormat="false" ht="13.8" hidden="false" customHeight="false" outlineLevel="0" collapsed="false">
      <c r="A33" s="3"/>
      <c r="B33" s="9" t="s">
        <v>55</v>
      </c>
      <c r="C33" s="10" t="s">
        <v>56</v>
      </c>
      <c r="D33" s="26" t="n">
        <v>520</v>
      </c>
      <c r="E33" s="12" t="s">
        <v>16</v>
      </c>
    </row>
    <row r="34" customFormat="false" ht="13.8" hidden="false" customHeight="false" outlineLevel="0" collapsed="false">
      <c r="A34" s="3"/>
      <c r="B34" s="9" t="s">
        <v>57</v>
      </c>
      <c r="C34" s="10" t="s">
        <v>58</v>
      </c>
      <c r="D34" s="26" t="n">
        <v>14.7</v>
      </c>
      <c r="E34" s="12" t="s">
        <v>21</v>
      </c>
    </row>
    <row r="35" customFormat="false" ht="13.8" hidden="false" customHeight="false" outlineLevel="0" collapsed="false">
      <c r="A35" s="3"/>
      <c r="B35" s="9"/>
      <c r="C35" s="10" t="s">
        <v>59</v>
      </c>
      <c r="D35" s="14" t="n">
        <f aca="false">D33/D34</f>
        <v>35.3741496598639</v>
      </c>
      <c r="E35" s="12"/>
    </row>
    <row r="36" customFormat="false" ht="13.8" hidden="false" customHeight="false" outlineLevel="0" collapsed="false">
      <c r="A36" s="3"/>
      <c r="B36" s="16"/>
      <c r="C36" s="17"/>
      <c r="D36" s="27"/>
      <c r="E36" s="19"/>
    </row>
    <row r="37" customFormat="false" ht="13.8" hidden="false" customHeight="false" outlineLevel="0" collapsed="false">
      <c r="A37" s="3"/>
      <c r="B37" s="28" t="s">
        <v>60</v>
      </c>
      <c r="C37" s="28"/>
      <c r="D37" s="14" t="n">
        <f aca="false">D17^2-D18^2-D30</f>
        <v>1600000</v>
      </c>
      <c r="E37" s="12"/>
    </row>
    <row r="38" customFormat="false" ht="13.8" hidden="false" customHeight="false" outlineLevel="0" collapsed="false">
      <c r="A38" s="3"/>
      <c r="B38" s="28" t="s">
        <v>61</v>
      </c>
      <c r="C38" s="28"/>
      <c r="D38" s="14" t="n">
        <f aca="false">D23*D19*D27*D29*D11</f>
        <v>442.411264</v>
      </c>
      <c r="E38" s="12"/>
    </row>
    <row r="39" customFormat="false" ht="13.8" hidden="false" customHeight="false" outlineLevel="0" collapsed="false">
      <c r="A39" s="3"/>
      <c r="B39" s="28" t="s">
        <v>62</v>
      </c>
      <c r="C39" s="28"/>
      <c r="D39" s="14" t="n">
        <f aca="false">D19*D27*D29*D11</f>
        <v>34563.38</v>
      </c>
      <c r="E39" s="12"/>
    </row>
    <row r="40" customFormat="false" ht="13.8" hidden="false" customHeight="false" outlineLevel="0" collapsed="false">
      <c r="A40" s="3"/>
      <c r="B40" s="28" t="s">
        <v>63</v>
      </c>
      <c r="C40" s="28"/>
      <c r="D40" s="14" t="n">
        <f aca="false">D19*D27*D29*D11^0.8539</f>
        <v>36475.5630836415</v>
      </c>
      <c r="E40" s="12"/>
    </row>
    <row r="41" customFormat="false" ht="13.8" hidden="false" customHeight="false" outlineLevel="0" collapsed="false">
      <c r="A41" s="3"/>
      <c r="B41" s="29" t="s">
        <v>64</v>
      </c>
      <c r="C41" s="29"/>
      <c r="D41" s="27" t="n">
        <f aca="false">D19*D27*D29*D11^0.931</f>
        <v>35453.6402771108</v>
      </c>
      <c r="E41" s="19"/>
    </row>
    <row r="42" customFormat="false" ht="13.8" hidden="false" customHeight="false" outlineLevel="0" collapsed="false">
      <c r="A42" s="3"/>
      <c r="D42" s="30"/>
      <c r="E42" s="7"/>
    </row>
    <row r="43" customFormat="false" ht="13.8" hidden="false" customHeight="false" outlineLevel="0" collapsed="false">
      <c r="A43" s="3"/>
      <c r="D43" s="6"/>
      <c r="E43" s="31"/>
    </row>
    <row r="44" customFormat="false" ht="12.8" hidden="false" customHeight="false" outlineLevel="0" collapsed="false">
      <c r="A44" s="3"/>
      <c r="B44" s="32" t="s">
        <v>65</v>
      </c>
      <c r="C44" s="32"/>
      <c r="D44" s="32"/>
      <c r="E44" s="32"/>
      <c r="F44" s="33" t="s">
        <v>66</v>
      </c>
      <c r="G44" s="33" t="s">
        <v>67</v>
      </c>
      <c r="H44" s="33" t="s">
        <v>68</v>
      </c>
      <c r="I44" s="33" t="s">
        <v>69</v>
      </c>
    </row>
    <row r="45" customFormat="false" ht="13.8" hidden="false" customHeight="false" outlineLevel="0" collapsed="false">
      <c r="A45" s="3"/>
      <c r="B45" s="9" t="s">
        <v>70</v>
      </c>
      <c r="C45" s="10" t="s">
        <v>71</v>
      </c>
      <c r="D45" s="34" t="n">
        <f aca="false">3.2308*D24*D35*(D37/D38)^0.5*D20^2.5</f>
        <v>4497370.18840924</v>
      </c>
      <c r="E45" s="12" t="s">
        <v>72</v>
      </c>
      <c r="F45" s="35" t="n">
        <f aca="false">0.4821*D45*$D$11/($D$20*$D$12)</f>
        <v>10193181.416656</v>
      </c>
      <c r="G45" s="35" t="n">
        <f aca="false">0.25/(LOG(J25/(3.7*D20)+5.74/F45^0.9))^2</f>
        <v>0.0107122879732653</v>
      </c>
      <c r="H45" s="35" t="n">
        <f aca="false">D23</f>
        <v>0.0128</v>
      </c>
      <c r="I45" s="36" t="n">
        <f aca="false">(G45-H45)/G45</f>
        <v>-0.194889460771126</v>
      </c>
      <c r="J45" s="1" t="s">
        <v>73</v>
      </c>
    </row>
    <row r="46" customFormat="false" ht="13.8" hidden="false" customHeight="false" outlineLevel="0" collapsed="false">
      <c r="A46" s="3"/>
      <c r="B46" s="16" t="s">
        <v>74</v>
      </c>
      <c r="C46" s="17" t="s">
        <v>75</v>
      </c>
      <c r="D46" s="37" t="n">
        <f aca="false">18.062*D24*D35*(D37/D39)^0.5*D20^2.667</f>
        <v>4386477.14379772</v>
      </c>
      <c r="E46" s="19" t="s">
        <v>72</v>
      </c>
      <c r="J46" s="1" t="s">
        <v>76</v>
      </c>
    </row>
    <row r="47" customFormat="false" ht="13.8" hidden="false" customHeight="false" outlineLevel="0" collapsed="false">
      <c r="A47" s="3"/>
      <c r="B47" s="9" t="s">
        <v>77</v>
      </c>
      <c r="C47" s="10" t="s">
        <v>78</v>
      </c>
      <c r="D47" s="34" t="n">
        <f aca="false">18.161*D24*D35^1.0788*(D37/D40)^0.5394*D20^2.6182</f>
        <v>5815245.79819803</v>
      </c>
      <c r="E47" s="12" t="s">
        <v>72</v>
      </c>
    </row>
    <row r="48" customFormat="false" ht="13.8" hidden="false" customHeight="false" outlineLevel="0" collapsed="false">
      <c r="A48" s="3"/>
      <c r="B48" s="16" t="s">
        <v>79</v>
      </c>
      <c r="C48" s="17" t="s">
        <v>80</v>
      </c>
      <c r="D48" s="37" t="n">
        <f aca="false">30.708*D24*D35^1.02*(D37/D41)^0.51*D20^2.53</f>
        <v>5758254.62248887</v>
      </c>
      <c r="E48" s="19" t="s">
        <v>72</v>
      </c>
    </row>
    <row r="49" customFormat="false" ht="13.8" hidden="false" customHeight="false" outlineLevel="0" collapsed="false">
      <c r="A49" s="3"/>
      <c r="D49" s="6"/>
      <c r="E49" s="31"/>
    </row>
    <row r="50" customFormat="false" ht="13.8" hidden="false" customHeight="false" outlineLevel="0" collapsed="false">
      <c r="A50" s="3"/>
      <c r="D50" s="6"/>
      <c r="E50" s="7"/>
    </row>
    <row r="51" customFormat="false" ht="12.8" hidden="false" customHeight="false" outlineLevel="0" collapsed="false">
      <c r="B51" s="38" t="s">
        <v>81</v>
      </c>
      <c r="C51" s="38"/>
    </row>
    <row r="53" customFormat="false" ht="12.8" hidden="false" customHeight="false" outlineLevel="0" collapsed="false">
      <c r="B53" s="39" t="s">
        <v>82</v>
      </c>
      <c r="C53" s="39"/>
    </row>
    <row r="55" customFormat="false" ht="16.85" hidden="false" customHeight="true" outlineLevel="0" collapsed="false">
      <c r="B55" s="40" t="s">
        <v>83</v>
      </c>
      <c r="C55" s="40"/>
      <c r="D55" s="40"/>
      <c r="E55" s="40"/>
      <c r="F55" s="40"/>
      <c r="G55" s="40"/>
      <c r="H55" s="40"/>
      <c r="I55" s="40"/>
      <c r="J55" s="40"/>
      <c r="K55" s="40"/>
    </row>
    <row r="57" s="42" customFormat="true" ht="12.8" hidden="false" customHeight="false" outlineLevel="0" collapsed="false">
      <c r="A57" s="41" t="s">
        <v>84</v>
      </c>
    </row>
  </sheetData>
  <sheetProtection sheet="true" password="c80a" objects="true" scenarios="true"/>
  <mergeCells count="8">
    <mergeCell ref="B8:E8"/>
    <mergeCell ref="B37:C37"/>
    <mergeCell ref="B38:C38"/>
    <mergeCell ref="B39:C39"/>
    <mergeCell ref="B40:C40"/>
    <mergeCell ref="B41:C41"/>
    <mergeCell ref="B44:E44"/>
    <mergeCell ref="B55:K55"/>
  </mergeCells>
  <hyperlinks>
    <hyperlink ref="B51" r:id="rId1" display="If you spot a mistake or wish to suggest an improvement, please contact admin@powderprocess.net"/>
  </hyperlinks>
  <printOptions headings="false" gridLines="false" gridLinesSet="true" horizontalCentered="false" verticalCentered="false"/>
  <pageMargins left="0.7875" right="0.7875" top="1.025" bottom="1.025" header="0.7875" footer="0.7875"/>
  <pageSetup paperSize="9" scale="100" fitToWidth="1" fitToHeight="1" pageOrder="downThenOver" orientation="portrait" blackAndWhite="false" draft="false" cellComments="none" firstPageNumber="1" useFirstPageNumber="true" horizontalDpi="300" verticalDpi="300" copies="1"/>
  <headerFooter differentFirst="false" differentOddEven="false">
    <oddHeader>&amp;C&amp;A</oddHeader>
    <oddFooter>&amp;CPage &amp;P</oddFooter>
  </headerFooter>
</worksheet>
</file>

<file path=docProps/app.xml><?xml version="1.0" encoding="utf-8"?>
<Properties xmlns="http://schemas.openxmlformats.org/officeDocument/2006/extended-properties" xmlns:vt="http://schemas.openxmlformats.org/officeDocument/2006/docPropsVTypes">
  <Template/>
  <TotalTime>311</TotalTime>
  <Application>LibreOffice/7.3.7.2$Windows_X86_64 LibreOffice_project/e114eadc50a9ff8d8c8a0567d6da8f454beeb84f</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2020-02-22T11:25:24Z</dcterms:created>
  <dc:creator/>
  <dc:description/>
  <dc:language>en-SG</dc:language>
  <cp:lastModifiedBy/>
  <dcterms:modified xsi:type="dcterms:W3CDTF">2024-01-08T22:01:13Z</dcterms:modified>
  <cp:revision>55</cp:revision>
  <dc:subject/>
  <dc:title/>
</cp:coreProperties>
</file>

<file path=docProps/custom.xml><?xml version="1.0" encoding="utf-8"?>
<Properties xmlns="http://schemas.openxmlformats.org/officeDocument/2006/custom-properties" xmlns:vt="http://schemas.openxmlformats.org/officeDocument/2006/docPropsVTypes"/>
</file>