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G:\Mega\My Engineering Tools\Excel\"/>
    </mc:Choice>
  </mc:AlternateContent>
  <xr:revisionPtr revIDLastSave="0" documentId="13_ncr:1_{714E7243-61BE-4626-B148-0CAB22906AD4}" xr6:coauthVersionLast="47" xr6:coauthVersionMax="47" xr10:uidLastSave="{00000000-0000-0000-0000-000000000000}"/>
  <bookViews>
    <workbookView xWindow="-120" yWindow="-120" windowWidth="20730" windowHeight="11160" tabRatio="500"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25" i="1" l="1"/>
  <c r="D20" i="1"/>
  <c r="M16" i="1"/>
  <c r="D16" i="1"/>
  <c r="M15" i="1"/>
  <c r="M17" i="1" s="1"/>
  <c r="M18" i="1" s="1"/>
  <c r="M19" i="1" s="1"/>
  <c r="D15" i="1"/>
  <c r="H18" i="1" l="1"/>
  <c r="J18" i="1" l="1"/>
  <c r="L15" i="1" s="1"/>
  <c r="I18" i="1"/>
  <c r="L16" i="1" s="1"/>
  <c r="D22" i="1" l="1"/>
  <c r="I23" i="1" l="1"/>
  <c r="H25" i="1"/>
  <c r="I25" i="1" l="1"/>
  <c r="D27" i="1" s="1"/>
</calcChain>
</file>

<file path=xl/sharedStrings.xml><?xml version="1.0" encoding="utf-8"?>
<sst xmlns="http://schemas.openxmlformats.org/spreadsheetml/2006/main" count="53" uniqueCount="46">
  <si>
    <t>FOR EDUCATIONAL PURPOSE ONLY – DO NOT USE THIS METHOD FOR DETAIL DESIGN – ALWAYS CONSULT A REPUTABLE SUPPLIER FOR DETAIL DESIGN</t>
  </si>
  <si>
    <t>Terminal velocity Excel calculation tool
Settling velocity of single particle or suspension</t>
  </si>
  <si>
    <t>Input</t>
  </si>
  <si>
    <t>Calculated</t>
  </si>
  <si>
    <t>Particle diameter</t>
  </si>
  <si>
    <t>dp</t>
  </si>
  <si>
    <t>mm</t>
  </si>
  <si>
    <t>Regime</t>
  </si>
  <si>
    <t>K</t>
  </si>
  <si>
    <t>b</t>
  </si>
  <si>
    <t>n</t>
  </si>
  <si>
    <t>Intermdiary calculations</t>
  </si>
  <si>
    <t>m</t>
  </si>
  <si>
    <t>Stokes</t>
  </si>
  <si>
    <t>'K&lt;3.3</t>
  </si>
  <si>
    <t>microns</t>
  </si>
  <si>
    <t>Intermediate</t>
  </si>
  <si>
    <t>'3.3&lt;K&lt;43.6</t>
  </si>
  <si>
    <t>Fluid density</t>
  </si>
  <si>
    <t>rf</t>
  </si>
  <si>
    <t>kg/m3</t>
  </si>
  <si>
    <t>Newton</t>
  </si>
  <si>
    <t>'43.3&lt;K&lt;2360</t>
  </si>
  <si>
    <t>Particle density</t>
  </si>
  <si>
    <t>rp</t>
  </si>
  <si>
    <t>Selected</t>
  </si>
  <si>
    <t>Fluid viscosity</t>
  </si>
  <si>
    <t>mu</t>
  </si>
  <si>
    <t>Pa.s</t>
  </si>
  <si>
    <t>Drag coefficient</t>
  </si>
  <si>
    <t>'-</t>
  </si>
  <si>
    <t>Rep</t>
  </si>
  <si>
    <t>Settling velocity
(terminal velocity)</t>
  </si>
  <si>
    <t>Ut</t>
  </si>
  <si>
    <t>m/s</t>
  </si>
  <si>
    <t>Rep&lt;0.5</t>
  </si>
  <si>
    <t>0.5&lt;Rep&lt;1300</t>
  </si>
  <si>
    <t>Fraction of solids in suspension (volume)</t>
  </si>
  <si>
    <t>epsilon</t>
  </si>
  <si>
    <t>Rep&gt;1300</t>
  </si>
  <si>
    <t>Reynolds particle</t>
  </si>
  <si>
    <t>Hindered settling velocily</t>
  </si>
  <si>
    <t>Ut’</t>
  </si>
  <si>
    <t>If you spot a mistake or wish to suggest an improvement, please contact : contact@myengineeringtools.com</t>
  </si>
  <si>
    <t>Copyright www.MyEngineeringTools.com</t>
  </si>
  <si>
    <t>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</si>
</sst>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000"/>
    <numFmt numFmtId="178" formatCode="0.0000"/>
  </numFmts>
  <fonts count="9" x14ac:knownFonts="1">
    <font>
      <sz val="10"/>
      <name val="Arial"/>
      <family val="2"/>
      <charset val="134"/>
    </font>
    <font>
      <sz val="10"/>
      <name val="Arial"/>
      <family val="2"/>
      <charset val="1"/>
    </font>
    <font>
      <b/>
      <sz val="14"/>
      <name val="Arial"/>
      <family val="2"/>
      <charset val="1"/>
    </font>
    <font>
      <b/>
      <sz val="10"/>
      <color rgb="FF21409A"/>
      <name val="Arial"/>
      <family val="2"/>
      <charset val="1"/>
    </font>
    <font>
      <b/>
      <sz val="10"/>
      <color rgb="FFED1C24"/>
      <name val="Arial"/>
      <family val="2"/>
      <charset val="1"/>
    </font>
    <font>
      <sz val="10"/>
      <color rgb="FF0000FF"/>
      <name val="Arial"/>
      <family val="2"/>
      <charset val="1"/>
    </font>
    <font>
      <sz val="10"/>
      <color rgb="FF0000FF"/>
      <name val="Times New Roman"/>
      <family val="1"/>
      <charset val="1"/>
    </font>
    <font>
      <i/>
      <sz val="10"/>
      <name val="Times New Roman"/>
      <family val="1"/>
      <charset val="1"/>
    </font>
    <font>
      <sz val="9"/>
      <name val="Arial"/>
      <family val="2"/>
      <charset val="134"/>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CD3C1"/>
        <bgColor rgb="FFCCCCFF"/>
      </patternFill>
    </fill>
  </fills>
  <borders count="5">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7" fillId="0" borderId="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1" fillId="2" borderId="0" xfId="0" applyFont="1" applyFill="1"/>
    <xf numFmtId="0" fontId="0" fillId="2" borderId="0" xfId="0" applyFill="1"/>
    <xf numFmtId="0" fontId="3" fillId="3" borderId="1" xfId="0" applyFont="1" applyFill="1" applyBorder="1"/>
    <xf numFmtId="176" fontId="4" fillId="4" borderId="1" xfId="0" applyNumberFormat="1" applyFont="1" applyFill="1" applyBorder="1"/>
    <xf numFmtId="0" fontId="0" fillId="0" borderId="1" xfId="0" applyFont="1" applyBorder="1" applyAlignment="1">
      <alignment wrapText="1"/>
    </xf>
    <xf numFmtId="0" fontId="0" fillId="0" borderId="1" xfId="0" applyFont="1" applyBorder="1"/>
    <xf numFmtId="176" fontId="3" fillId="3" borderId="1" xfId="0" applyNumberFormat="1" applyFont="1" applyFill="1" applyBorder="1" applyProtection="1">
      <protection locked="0"/>
    </xf>
    <xf numFmtId="177" fontId="4" fillId="4" borderId="1" xfId="0" applyNumberFormat="1" applyFont="1" applyFill="1" applyBorder="1"/>
    <xf numFmtId="1" fontId="4" fillId="4" borderId="1" xfId="0" applyNumberFormat="1" applyFont="1" applyFill="1" applyBorder="1"/>
    <xf numFmtId="0" fontId="3" fillId="3" borderId="1" xfId="0" applyFont="1" applyFill="1" applyBorder="1" applyProtection="1">
      <protection locked="0"/>
    </xf>
    <xf numFmtId="11" fontId="3" fillId="3" borderId="1" xfId="0" applyNumberFormat="1" applyFont="1" applyFill="1" applyBorder="1" applyProtection="1">
      <protection locked="0"/>
    </xf>
    <xf numFmtId="0" fontId="0" fillId="0" borderId="0" xfId="0" applyAlignment="1">
      <alignment wrapText="1"/>
    </xf>
    <xf numFmtId="0" fontId="0" fillId="0" borderId="2" xfId="0" applyFont="1" applyBorder="1" applyAlignment="1">
      <alignment wrapText="1"/>
    </xf>
    <xf numFmtId="0" fontId="0" fillId="0" borderId="3" xfId="0" applyFont="1" applyBorder="1"/>
    <xf numFmtId="178" fontId="4" fillId="4" borderId="1" xfId="0" applyNumberFormat="1" applyFont="1" applyFill="1" applyBorder="1"/>
    <xf numFmtId="0" fontId="0" fillId="0" borderId="4" xfId="0" applyFont="1" applyBorder="1"/>
    <xf numFmtId="0" fontId="5" fillId="0" borderId="0" xfId="0" applyFont="1"/>
    <xf numFmtId="0" fontId="6" fillId="0" borderId="0" xfId="0" applyFont="1" applyAlignment="1"/>
  </cellXfs>
  <cellStyles count="1">
    <cellStyle name="Normal" xfId="0" builtinId="0"/>
  </cellStyles>
  <dxfs count="0"/>
  <tableStyles count="0" defaultTableStyle="TableStyleMedium2" defaultPivotStyle="PivotStyleLight16"/>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3C1"/>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21409A"/>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970560</xdr:colOff>
      <xdr:row>1</xdr:row>
      <xdr:rowOff>36360</xdr:rowOff>
    </xdr:from>
    <xdr:to>
      <xdr:col>7</xdr:col>
      <xdr:colOff>445320</xdr:colOff>
      <xdr:row>4</xdr:row>
      <xdr:rowOff>141120</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785600" y="198720"/>
          <a:ext cx="5159520" cy="59256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myengineeringtools.com/" TargetMode="External"/><Relationship Id="rId1" Type="http://schemas.openxmlformats.org/officeDocument/2006/relationships/hyperlink" Target="mailto:contact@myengineeringtool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topLeftCell="A7" zoomScaleNormal="100" workbookViewId="0">
      <selection activeCell="D14" sqref="D14"/>
    </sheetView>
  </sheetViews>
  <sheetFormatPr defaultColWidth="11.5703125" defaultRowHeight="12.75" x14ac:dyDescent="0.2"/>
  <cols>
    <col min="2" max="2" width="22.85546875" customWidth="1"/>
    <col min="8" max="8" width="15.85546875" customWidth="1"/>
  </cols>
  <sheetData>
    <row r="1" spans="1:13" s="5" customFormat="1" x14ac:dyDescent="0.2">
      <c r="A1" s="4" t="s">
        <v>0</v>
      </c>
    </row>
    <row r="2" spans="1:13" x14ac:dyDescent="0.2">
      <c r="B2" s="3"/>
      <c r="C2" s="3"/>
      <c r="D2" s="3"/>
      <c r="E2" s="3"/>
      <c r="F2" s="3"/>
      <c r="G2" s="3"/>
      <c r="H2" s="3"/>
      <c r="I2" s="3"/>
      <c r="J2" s="3"/>
    </row>
    <row r="3" spans="1:13" x14ac:dyDescent="0.2">
      <c r="B3" s="3"/>
      <c r="C3" s="3"/>
      <c r="D3" s="3"/>
      <c r="E3" s="3"/>
      <c r="F3" s="3"/>
      <c r="G3" s="3"/>
      <c r="H3" s="3"/>
      <c r="I3" s="3"/>
      <c r="J3" s="3"/>
    </row>
    <row r="4" spans="1:13" x14ac:dyDescent="0.2">
      <c r="B4" s="3"/>
      <c r="C4" s="3"/>
      <c r="D4" s="3"/>
      <c r="E4" s="3"/>
      <c r="F4" s="3"/>
      <c r="G4" s="3"/>
      <c r="H4" s="3"/>
      <c r="I4" s="3"/>
      <c r="J4" s="3"/>
    </row>
    <row r="5" spans="1:13" x14ac:dyDescent="0.2">
      <c r="B5" s="3"/>
      <c r="C5" s="3"/>
      <c r="D5" s="3"/>
      <c r="E5" s="3"/>
      <c r="F5" s="3"/>
      <c r="G5" s="3"/>
      <c r="H5" s="3"/>
      <c r="I5" s="3"/>
      <c r="J5" s="3"/>
    </row>
    <row r="6" spans="1:13" ht="12.75" customHeight="1" x14ac:dyDescent="0.2">
      <c r="B6" s="2" t="s">
        <v>1</v>
      </c>
      <c r="C6" s="2"/>
      <c r="D6" s="2"/>
      <c r="E6" s="2"/>
      <c r="F6" s="2"/>
      <c r="G6" s="2"/>
      <c r="H6" s="2"/>
      <c r="I6" s="2"/>
      <c r="J6" s="2"/>
    </row>
    <row r="7" spans="1:13" x14ac:dyDescent="0.2">
      <c r="B7" s="2"/>
      <c r="C7" s="2"/>
      <c r="D7" s="2"/>
      <c r="E7" s="2"/>
      <c r="F7" s="2"/>
      <c r="G7" s="2"/>
      <c r="H7" s="2"/>
      <c r="I7" s="2"/>
      <c r="J7" s="2"/>
    </row>
    <row r="8" spans="1:13" x14ac:dyDescent="0.2">
      <c r="B8" s="2"/>
      <c r="C8" s="2"/>
      <c r="D8" s="2"/>
      <c r="E8" s="2"/>
      <c r="F8" s="2"/>
      <c r="G8" s="2"/>
      <c r="H8" s="2"/>
      <c r="I8" s="2"/>
      <c r="J8" s="2"/>
    </row>
    <row r="9" spans="1:13" x14ac:dyDescent="0.2">
      <c r="B9" s="2"/>
      <c r="C9" s="2"/>
      <c r="D9" s="2"/>
      <c r="E9" s="2"/>
      <c r="F9" s="2"/>
      <c r="G9" s="2"/>
      <c r="H9" s="2"/>
      <c r="I9" s="2"/>
      <c r="J9" s="2"/>
    </row>
    <row r="11" spans="1:13" x14ac:dyDescent="0.2">
      <c r="B11" s="6" t="s">
        <v>2</v>
      </c>
    </row>
    <row r="12" spans="1:13" x14ac:dyDescent="0.2">
      <c r="B12" s="7" t="s">
        <v>3</v>
      </c>
    </row>
    <row r="14" spans="1:13" x14ac:dyDescent="0.2">
      <c r="B14" s="8" t="s">
        <v>4</v>
      </c>
      <c r="C14" s="9" t="s">
        <v>5</v>
      </c>
      <c r="D14" s="10">
        <v>0.161</v>
      </c>
      <c r="E14" s="9" t="s">
        <v>6</v>
      </c>
      <c r="G14" s="9" t="s">
        <v>7</v>
      </c>
      <c r="H14" s="9" t="s">
        <v>8</v>
      </c>
      <c r="I14" s="9" t="s">
        <v>9</v>
      </c>
      <c r="J14" s="9" t="s">
        <v>10</v>
      </c>
      <c r="L14" t="s">
        <v>11</v>
      </c>
    </row>
    <row r="15" spans="1:13" x14ac:dyDescent="0.2">
      <c r="B15" s="8"/>
      <c r="C15" s="9"/>
      <c r="D15" s="11">
        <f>D14/1000</f>
        <v>1.6100000000000001E-4</v>
      </c>
      <c r="E15" s="9" t="s">
        <v>12</v>
      </c>
      <c r="G15" s="9" t="s">
        <v>13</v>
      </c>
      <c r="H15" s="9" t="s">
        <v>14</v>
      </c>
      <c r="I15" s="9">
        <v>24</v>
      </c>
      <c r="J15" s="9">
        <v>1</v>
      </c>
      <c r="L15">
        <f>4*9.81*D15^(J18+1)*(D18-D17)</f>
        <v>6.0389182355495265E-2</v>
      </c>
      <c r="M15">
        <f>9.81*D17*(D18-D17)</f>
        <v>17624072.213100001</v>
      </c>
    </row>
    <row r="16" spans="1:13" x14ac:dyDescent="0.2">
      <c r="B16" s="8"/>
      <c r="C16" s="9"/>
      <c r="D16" s="12">
        <f>D14*1000</f>
        <v>161</v>
      </c>
      <c r="E16" s="9" t="s">
        <v>15</v>
      </c>
      <c r="G16" s="9" t="s">
        <v>16</v>
      </c>
      <c r="H16" s="9" t="s">
        <v>17</v>
      </c>
      <c r="I16" s="9">
        <v>18.5</v>
      </c>
      <c r="J16" s="9">
        <v>0.6</v>
      </c>
      <c r="L16">
        <f>3*I18*D19^J18*D17^(1-J18)</f>
        <v>12.182148679271242</v>
      </c>
      <c r="M16">
        <f>D19^2</f>
        <v>6.4160099999999995E-7</v>
      </c>
    </row>
    <row r="17" spans="2:13" x14ac:dyDescent="0.2">
      <c r="B17" s="8" t="s">
        <v>18</v>
      </c>
      <c r="C17" s="9" t="s">
        <v>19</v>
      </c>
      <c r="D17" s="13">
        <v>995.7</v>
      </c>
      <c r="E17" s="9" t="s">
        <v>20</v>
      </c>
      <c r="G17" s="9" t="s">
        <v>21</v>
      </c>
      <c r="H17" s="9" t="s">
        <v>22</v>
      </c>
      <c r="I17" s="9">
        <v>0.44</v>
      </c>
      <c r="J17" s="9">
        <v>0</v>
      </c>
      <c r="M17">
        <f>M15/M16</f>
        <v>27468897668644.535</v>
      </c>
    </row>
    <row r="18" spans="2:13" x14ac:dyDescent="0.2">
      <c r="B18" s="8" t="s">
        <v>23</v>
      </c>
      <c r="C18" s="9" t="s">
        <v>24</v>
      </c>
      <c r="D18" s="13">
        <v>2800</v>
      </c>
      <c r="E18" s="9" t="s">
        <v>20</v>
      </c>
      <c r="G18" s="9" t="s">
        <v>25</v>
      </c>
      <c r="H18" s="9" t="str">
        <f>IF(D20&gt;2360,"Error",IF(D20&gt;43.3,"Newton",IF(D20&gt;3.3,"Intermediate","Stokes")))</f>
        <v>Intermediate</v>
      </c>
      <c r="I18" s="9">
        <f>VLOOKUP(H18,G15:J17,3,FALSE)</f>
        <v>18.5</v>
      </c>
      <c r="J18" s="9">
        <f>VLOOKUP(H18,G15:J17,4,FALSE)</f>
        <v>0.6</v>
      </c>
      <c r="M18">
        <f>M17^(1/3)</f>
        <v>30172.670064770671</v>
      </c>
    </row>
    <row r="19" spans="2:13" x14ac:dyDescent="0.2">
      <c r="B19" s="8" t="s">
        <v>26</v>
      </c>
      <c r="C19" s="9" t="s">
        <v>27</v>
      </c>
      <c r="D19" s="14">
        <v>8.0099999999999995E-4</v>
      </c>
      <c r="E19" s="9" t="s">
        <v>28</v>
      </c>
      <c r="M19">
        <f>M18*D15</f>
        <v>4.857799880428078</v>
      </c>
    </row>
    <row r="20" spans="2:13" x14ac:dyDescent="0.2">
      <c r="B20" s="8" t="s">
        <v>29</v>
      </c>
      <c r="C20" s="9" t="s">
        <v>8</v>
      </c>
      <c r="D20" s="7">
        <f>D15*((9.81*D17*(D18-D17))/D19^2)^(1/3)</f>
        <v>4.857799880428078</v>
      </c>
      <c r="E20" s="9" t="s">
        <v>30</v>
      </c>
    </row>
    <row r="21" spans="2:13" x14ac:dyDescent="0.2">
      <c r="B21" s="15"/>
      <c r="G21" s="9"/>
      <c r="H21" s="9" t="s">
        <v>31</v>
      </c>
      <c r="I21" s="9" t="s">
        <v>12</v>
      </c>
    </row>
    <row r="22" spans="2:13" ht="25.5" x14ac:dyDescent="0.2">
      <c r="B22" s="16" t="s">
        <v>32</v>
      </c>
      <c r="C22" s="17" t="s">
        <v>33</v>
      </c>
      <c r="D22" s="18">
        <f>(L15/L16)^(1/(2-J18))</f>
        <v>2.2580807427432879E-2</v>
      </c>
      <c r="E22" s="19" t="s">
        <v>34</v>
      </c>
      <c r="G22" s="9"/>
      <c r="H22" s="9" t="s">
        <v>35</v>
      </c>
      <c r="I22" s="9">
        <v>4.6500000000000004</v>
      </c>
    </row>
    <row r="23" spans="2:13" x14ac:dyDescent="0.2">
      <c r="B23" s="15"/>
      <c r="G23" s="9"/>
      <c r="H23" s="9" t="s">
        <v>36</v>
      </c>
      <c r="I23" s="9">
        <f>4.375*D25^(-0.0875)</f>
        <v>3.8340713501752322</v>
      </c>
    </row>
    <row r="24" spans="2:13" ht="25.5" x14ac:dyDescent="0.2">
      <c r="B24" s="8" t="s">
        <v>37</v>
      </c>
      <c r="C24" s="9" t="s">
        <v>38</v>
      </c>
      <c r="D24" s="13">
        <v>0.1</v>
      </c>
      <c r="E24" s="9"/>
      <c r="G24" s="9"/>
      <c r="H24" s="9" t="s">
        <v>39</v>
      </c>
      <c r="I24" s="9">
        <v>2.33</v>
      </c>
    </row>
    <row r="25" spans="2:13" x14ac:dyDescent="0.2">
      <c r="B25" s="8" t="s">
        <v>40</v>
      </c>
      <c r="C25" s="9" t="s">
        <v>31</v>
      </c>
      <c r="D25" s="7">
        <f>D15*D22*D17/D19</f>
        <v>4.5191976315039728</v>
      </c>
      <c r="E25" s="9"/>
      <c r="G25" s="9" t="s">
        <v>25</v>
      </c>
      <c r="H25" s="9" t="str">
        <f>IF(D25&gt;1300,"Rep&gt;1300",IF(D25&gt;0.5,"0.5&lt;Rep&lt;1300","Rep&lt;0.5"))</f>
        <v>0.5&lt;Rep&lt;1300</v>
      </c>
      <c r="I25" s="9">
        <f>VLOOKUP(H25,H22:I24,2,FALSE)</f>
        <v>3.8340713501752322</v>
      </c>
    </row>
    <row r="26" spans="2:13" x14ac:dyDescent="0.2">
      <c r="B26" s="15"/>
    </row>
    <row r="27" spans="2:13" x14ac:dyDescent="0.2">
      <c r="B27" s="8" t="s">
        <v>41</v>
      </c>
      <c r="C27" s="9" t="s">
        <v>42</v>
      </c>
      <c r="D27" s="18">
        <f>D22*(1-D24)^I25</f>
        <v>1.5076550384696937E-2</v>
      </c>
      <c r="E27" s="9" t="s">
        <v>34</v>
      </c>
    </row>
    <row r="29" spans="2:13" x14ac:dyDescent="0.2">
      <c r="B29" s="20" t="s">
        <v>43</v>
      </c>
      <c r="C29" s="20"/>
      <c r="D29" s="20"/>
      <c r="E29" s="20"/>
      <c r="F29" s="20"/>
      <c r="G29" s="20"/>
      <c r="H29" s="20"/>
      <c r="I29" s="20"/>
      <c r="J29" s="20"/>
    </row>
    <row r="30" spans="2:13" x14ac:dyDescent="0.2">
      <c r="B30" s="20"/>
      <c r="C30" s="20"/>
      <c r="D30" s="20"/>
      <c r="E30" s="20"/>
      <c r="F30" s="20"/>
      <c r="G30" s="20"/>
      <c r="H30" s="20"/>
      <c r="I30" s="20"/>
      <c r="J30" s="20"/>
    </row>
    <row r="31" spans="2:13" x14ac:dyDescent="0.2">
      <c r="B31" s="21" t="s">
        <v>44</v>
      </c>
      <c r="C31" s="20"/>
      <c r="D31" s="20"/>
      <c r="E31" s="20"/>
      <c r="F31" s="20"/>
      <c r="G31" s="20"/>
      <c r="H31" s="20"/>
      <c r="I31" s="20"/>
      <c r="J31" s="20"/>
    </row>
    <row r="32" spans="2:13" x14ac:dyDescent="0.2">
      <c r="B32" s="20"/>
      <c r="C32" s="20"/>
      <c r="D32" s="20"/>
      <c r="E32" s="20"/>
      <c r="F32" s="20"/>
      <c r="G32" s="20"/>
      <c r="H32" s="20"/>
      <c r="I32" s="20"/>
      <c r="J32" s="20"/>
    </row>
    <row r="33" spans="1:10" ht="45.75" customHeight="1" x14ac:dyDescent="0.2">
      <c r="B33" s="1" t="s">
        <v>45</v>
      </c>
      <c r="C33" s="1"/>
      <c r="D33" s="1"/>
      <c r="E33" s="1"/>
      <c r="F33" s="1"/>
      <c r="G33" s="1"/>
      <c r="H33" s="1"/>
      <c r="I33" s="1"/>
      <c r="J33" s="1"/>
    </row>
    <row r="35" spans="1:10" s="5" customFormat="1" x14ac:dyDescent="0.2">
      <c r="A35" s="4" t="s">
        <v>0</v>
      </c>
    </row>
  </sheetData>
  <sheetProtection algorithmName="SHA-512" hashValue="JubTxvVJolXCjB3uGE8uJcSlSxYU8ntfl+IAyQ7n79eV/cf0lsn38J626gPKO9lXNVLFDMBwMCaiuJc3CvSpBw==" saltValue="GqA/0BqPzuj0pllAE/u+fQ==" spinCount="100000" sheet="1" objects="1" scenarios="1"/>
  <mergeCells count="3">
    <mergeCell ref="B2:J5"/>
    <mergeCell ref="B6:J9"/>
    <mergeCell ref="B33:J33"/>
  </mergeCells>
  <phoneticPr fontId="8" type="noConversion"/>
  <hyperlinks>
    <hyperlink ref="B29" r:id="rId1" xr:uid="{00000000-0004-0000-0000-000000000000}"/>
    <hyperlink ref="B31" r:id="rId2" xr:uid="{00000000-0004-0000-0000-000001000000}"/>
  </hyperlinks>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35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Thomas</cp:lastModifiedBy>
  <cp:revision>9</cp:revision>
  <dcterms:created xsi:type="dcterms:W3CDTF">2020-09-26T15:06:54Z</dcterms:created>
  <dcterms:modified xsi:type="dcterms:W3CDTF">2022-05-15T11:59:57Z</dcterms:modified>
  <dc:language>en-SG</dc:language>
</cp:coreProperties>
</file>