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haredStrings.xml" ContentType="application/vnd.openxmlformats-officedocument.spreadsheetml.sharedStrings+xml"/>
  <Override PartName="/xl/media/image43.jpeg" ContentType="image/jpeg"/>
  <Override PartName="/xl/media/image44.wmf" ContentType="image/x-wmf"/>
  <Override PartName="/xl/media/image45.jpeg" ContentType="image/jpeg"/>
  <Override PartName="/xl/media/image46.wmf" ContentType="image/x-wmf"/>
  <Override PartName="/xl/media/image47.jpeg" ContentType="image/jpeg"/>
  <Override PartName="/xl/media/image48.wmf" ContentType="image/x-wmf"/>
  <Override PartName="/xl/media/image49.jpeg" ContentType="image/jpeg"/>
  <Override PartName="/xl/media/image50.wmf" ContentType="image/x-wmf"/>
  <Override PartName="/xl/media/image53.jpeg" ContentType="image/jpeg"/>
  <Override PartName="/xl/media/image51.jpeg" ContentType="image/jpeg"/>
  <Override PartName="/xl/media/image52.wmf" ContentType="image/x-wmf"/>
  <Override PartName="/xl/media/image54.wmf" ContentType="image/x-w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SME elliptical head" sheetId="1" state="visible" r:id="rId2"/>
    <sheet name="Hemispherical head" sheetId="2" state="visible" r:id="rId3"/>
    <sheet name="Flat head" sheetId="3" state="visible" r:id="rId4"/>
    <sheet name="ASME torispherical head" sheetId="4" state="visible" r:id="rId5"/>
    <sheet name="DIN torispherical head" sheetId="5" state="visible" r:id="rId6"/>
    <sheet name="DIN semi ellipsoidal head" sheetId="6" state="visible" r:id="rId7"/>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<sst xmlns="http://schemas.openxmlformats.org/spreadsheetml/2006/main" count="453" uniqueCount="55">
  <si>
    <t xml:space="preserve">FOR EDUCATIONAL PURPOSE ONLY – DO NOT USE THIS METHOD FOR DETAIL DESIGN – ALWAYS CONSULT A REPUTABLE SUPPLIER FOR DETAIL DESIGN</t>
  </si>
  <si>
    <t xml:space="preserve">Vertical Tank volume calculator</t>
  </si>
  <si>
    <t xml:space="preserve">To modify</t>
  </si>
  <si>
    <t xml:space="preserve">Calculated</t>
  </si>
  <si>
    <t xml:space="preserve">For Tank head : ASME 2:1 Elliptical</t>
  </si>
  <si>
    <t xml:space="preserve">Tank dimensions</t>
  </si>
  <si>
    <t xml:space="preserve">Length of cylindrical shell</t>
  </si>
  <si>
    <t xml:space="preserve">CL</t>
  </si>
  <si>
    <t xml:space="preserve">m</t>
  </si>
  <si>
    <t xml:space="preserve">Tank inside diameter</t>
  </si>
  <si>
    <t xml:space="preserve">ID</t>
  </si>
  <si>
    <t xml:space="preserve">Tank outside diameter</t>
  </si>
  <si>
    <t xml:space="preserve">OD</t>
  </si>
  <si>
    <t xml:space="preserve">Tank wall thickness</t>
  </si>
  <si>
    <t xml:space="preserve">t</t>
  </si>
  <si>
    <t xml:space="preserve">mm</t>
  </si>
  <si>
    <t xml:space="preserve">Inside knuckle radius</t>
  </si>
  <si>
    <t xml:space="preserve">r</t>
  </si>
  <si>
    <t xml:space="preserve">N/A</t>
  </si>
  <si>
    <t xml:space="preserve">Tank head internal depth</t>
  </si>
  <si>
    <t xml:space="preserve">IDD</t>
  </si>
  <si>
    <t xml:space="preserve">Parameter for tank head volume calculation</t>
  </si>
  <si>
    <t xml:space="preserve">c</t>
  </si>
  <si>
    <t xml:space="preserve">Step 1 : Determine the height of liquid Ht</t>
  </si>
  <si>
    <t xml:space="preserve">Actual Height of liquid</t>
  </si>
  <si>
    <t xml:space="preserve">Ht</t>
  </si>
  <si>
    <t xml:space="preserve">Calculation case</t>
  </si>
  <si>
    <t xml:space="preserve">Step 2 : Calculate the volume of liquid in the bottom head of the tank</t>
  </si>
  <si>
    <t xml:space="preserve">Height of liquid in the bottom height</t>
  </si>
  <si>
    <t xml:space="preserve">Volume of liquid in the tank head</t>
  </si>
  <si>
    <t xml:space="preserve">Vbottom_head</t>
  </si>
  <si>
    <t xml:space="preserve">m3</t>
  </si>
  <si>
    <t xml:space="preserve">Step 3 : Calculate the volume in the cylindrical section</t>
  </si>
  <si>
    <t xml:space="preserve">Height of liquid in the cylindrical part</t>
  </si>
  <si>
    <t xml:space="preserve">r1</t>
  </si>
  <si>
    <t xml:space="preserve">Volume of liquid in the cylindrical section</t>
  </si>
  <si>
    <t xml:space="preserve">Vcylinder</t>
  </si>
  <si>
    <t xml:space="preserve">Tank total volume calculation</t>
  </si>
  <si>
    <t xml:space="preserve">Step 4 : Calculate the volume of liquid in the top head of the tank</t>
  </si>
  <si>
    <t xml:space="preserve">Height of liquid in the top height</t>
  </si>
  <si>
    <t xml:space="preserve">Spherical tank total volume</t>
  </si>
  <si>
    <t xml:space="preserve">Vtop_head</t>
  </si>
  <si>
    <t xml:space="preserve">Step 5 : Calculate the total volume of liquid in the tank</t>
  </si>
  <si>
    <t xml:space="preserve">Total volume of liquid in tank</t>
  </si>
  <si>
    <t xml:space="preserve">Votal</t>
  </si>
  <si>
    <t xml:space="preserve">% of tank full vs total volume</t>
  </si>
  <si>
    <t xml:space="preserve">Total volume of liquid</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</si>
  <si>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</si>
  <si>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</si>
  <si>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</si>
  <si>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Tank head : Hemispherical</t>
  </si>
  <si>
    <t xml:space="preserve">For Tank head : Flat</t>
  </si>
  <si>
    <t xml:space="preserve">For Tank head : ASME torispherical</t>
  </si>
  <si>
    <t xml:space="preserve">For Tank head : DIN torispherical</t>
  </si>
  <si>
    <t xml:space="preserve">For Tank head : DIN semi ellipsoidal</t>
  </si>
</sst>
</file>

<file path=xl/styles.xml><?xml version="1.0" encoding="utf-8"?>
<styleSheet xmlns="http://schemas.openxmlformats.org/spreadsheetml/2006/main">
  <numFmts count="3">
    <numFmt numFmtId="164" formatCode="General"/>
    <numFmt numFmtId="165" formatCode="0.000"/>
    <numFmt numFmtId="166" formatCode="0.00%"/>
  </numFmts>
  <fonts count="12">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1"/>
      <color rgb="FF1F497D"/>
      <name val="Calibri"/>
      <family val="2"/>
      <charset val="1"/>
    </font>
    <font>
      <b val="true"/>
      <sz val="11"/>
      <color rgb="FFFF0000"/>
      <name val="Calibri"/>
      <family val="2"/>
      <charset val="1"/>
    </font>
    <font>
      <sz val="32"/>
      <color rgb="FFC9211E"/>
      <name val="Bernard MT Condensed"/>
      <family val="1"/>
      <charset val="1"/>
    </font>
    <font>
      <b val="true"/>
      <sz val="1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FF0000"/>
      </patternFill>
    </fill>
    <fill>
      <patternFill patternType="solid">
        <fgColor rgb="FFEBF1DE"/>
        <bgColor rgb="FFFFFFD7"/>
      </patternFill>
    </fill>
    <fill>
      <patternFill patternType="solid">
        <fgColor rgb="FFFCD5B5"/>
        <bgColor rgb="FFEBF1DE"/>
      </patternFill>
    </fill>
    <fill>
      <patternFill patternType="solid">
        <fgColor rgb="FFFFFFD7"/>
        <bgColor rgb="FFEBF1DE"/>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true" hidden="false"/>
    </xf>
    <xf numFmtId="164" fontId="6" fillId="4"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5" borderId="2"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5" fontId="6" fillId="4" borderId="2"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false" applyProtection="true">
      <alignment horizontal="general" vertical="bottom" textRotation="0" wrapText="false" indent="0" shrinkToFit="false"/>
      <protection locked="true" hidden="false"/>
    </xf>
    <xf numFmtId="166" fontId="6" fillId="4" borderId="2"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3.jpeg"/><Relationship Id="rId2" Type="http://schemas.openxmlformats.org/officeDocument/2006/relationships/image" Target="../media/image44.wmf"/>
</Relationships>
</file>

<file path=xl/drawings/_rels/drawing2.xml.rels><?xml version="1.0" encoding="UTF-8"?>
<Relationships xmlns="http://schemas.openxmlformats.org/package/2006/relationships"><Relationship Id="rId1" Type="http://schemas.openxmlformats.org/officeDocument/2006/relationships/image" Target="../media/image45.jpeg"/><Relationship Id="rId2" Type="http://schemas.openxmlformats.org/officeDocument/2006/relationships/image" Target="../media/image46.wmf"/>
</Relationships>
</file>

<file path=xl/drawings/_rels/drawing3.xml.rels><?xml version="1.0" encoding="UTF-8"?>
<Relationships xmlns="http://schemas.openxmlformats.org/package/2006/relationships"><Relationship Id="rId1" Type="http://schemas.openxmlformats.org/officeDocument/2006/relationships/image" Target="../media/image47.jpeg"/><Relationship Id="rId2" Type="http://schemas.openxmlformats.org/officeDocument/2006/relationships/image" Target="../media/image48.wmf"/>
</Relationships>
</file>

<file path=xl/drawings/_rels/drawing4.xml.rels><?xml version="1.0" encoding="UTF-8"?>
<Relationships xmlns="http://schemas.openxmlformats.org/package/2006/relationships"><Relationship Id="rId1" Type="http://schemas.openxmlformats.org/officeDocument/2006/relationships/image" Target="../media/image49.jpeg"/><Relationship Id="rId2" Type="http://schemas.openxmlformats.org/officeDocument/2006/relationships/image" Target="../media/image50.wmf"/>
</Relationships>
</file>

<file path=xl/drawings/_rels/drawing5.xml.rels><?xml version="1.0" encoding="UTF-8"?>
<Relationships xmlns="http://schemas.openxmlformats.org/package/2006/relationships"><Relationship Id="rId1" Type="http://schemas.openxmlformats.org/officeDocument/2006/relationships/image" Target="../media/image51.jpeg"/><Relationship Id="rId2" Type="http://schemas.openxmlformats.org/officeDocument/2006/relationships/image" Target="../media/image52.wmf"/>
</Relationships>
</file>

<file path=xl/drawings/_rels/drawing6.xml.rels><?xml version="1.0" encoding="UTF-8"?>
<Relationships xmlns="http://schemas.openxmlformats.org/package/2006/relationships"><Relationship Id="rId1" Type="http://schemas.openxmlformats.org/officeDocument/2006/relationships/image" Target="../media/image53.jpeg"/><Relationship Id="rId2" Type="http://schemas.openxmlformats.org/officeDocument/2006/relationships/image" Target="../media/image54.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0"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1"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2"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3"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4"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5"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6"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7"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8"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9"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2235960</xdr:colOff>
      <xdr:row>2</xdr:row>
      <xdr:rowOff>15480</xdr:rowOff>
    </xdr:from>
    <xdr:to>
      <xdr:col>7</xdr:col>
      <xdr:colOff>30240</xdr:colOff>
      <xdr:row>5</xdr:row>
      <xdr:rowOff>118800</xdr:rowOff>
    </xdr:to>
    <xdr:pic>
      <xdr:nvPicPr>
        <xdr:cNvPr id="10" name="Image 2" descr=""/>
        <xdr:cNvPicPr/>
      </xdr:nvPicPr>
      <xdr:blipFill>
        <a:blip r:embed="rId1"/>
        <a:stretch/>
      </xdr:blipFill>
      <xdr:spPr>
        <a:xfrm>
          <a:off x="3056400" y="340560"/>
          <a:ext cx="6220080" cy="591120"/>
        </a:xfrm>
        <a:prstGeom prst="rect">
          <a:avLst/>
        </a:prstGeom>
        <a:ln w="0">
          <a:noFill/>
        </a:ln>
      </xdr:spPr>
    </xdr:pic>
    <xdr:clientData/>
  </xdr:twoCellAnchor>
  <xdr:twoCellAnchor editAs="absolute">
    <xdr:from>
      <xdr:col>1</xdr:col>
      <xdr:colOff>162360</xdr:colOff>
      <xdr:row>15</xdr:row>
      <xdr:rowOff>39600</xdr:rowOff>
    </xdr:from>
    <xdr:to>
      <xdr:col>3</xdr:col>
      <xdr:colOff>663840</xdr:colOff>
      <xdr:row>30</xdr:row>
      <xdr:rowOff>34560</xdr:rowOff>
    </xdr:to>
    <xdr:pic>
      <xdr:nvPicPr>
        <xdr:cNvPr id="11" name="Image 1" descr=""/>
        <xdr:cNvPicPr/>
      </xdr:nvPicPr>
      <xdr:blipFill>
        <a:blip r:embed="rId2"/>
        <a:stretch/>
      </xdr:blipFill>
      <xdr:spPr>
        <a:xfrm>
          <a:off x="982800" y="2805840"/>
          <a:ext cx="3771720" cy="2662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H27" activeCellId="0" sqref="H27"/>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4</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s">
        <v>18</v>
      </c>
      <c r="I20" s="12" t="s">
        <v>8</v>
      </c>
    </row>
    <row r="21" customFormat="false" ht="13.8" hidden="false" customHeight="false" outlineLevel="0" collapsed="false">
      <c r="F21" s="12" t="s">
        <v>19</v>
      </c>
      <c r="G21" s="12" t="s">
        <v>20</v>
      </c>
      <c r="H21" s="16" t="n">
        <f aca="false">H17/4</f>
        <v>0.25</v>
      </c>
      <c r="I21" s="12" t="s">
        <v>8</v>
      </c>
      <c r="M21" s="6"/>
    </row>
    <row r="22" customFormat="false" ht="13.8" hidden="false" customHeight="false" outlineLevel="0" collapsed="false">
      <c r="F22" s="12" t="s">
        <v>21</v>
      </c>
      <c r="G22" s="12" t="s">
        <v>22</v>
      </c>
      <c r="H22" s="16" t="n">
        <v>0.5</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0.25</v>
      </c>
      <c r="I31" s="12" t="s">
        <v>8</v>
      </c>
    </row>
    <row r="32" customFormat="false" ht="13.8" hidden="false" customHeight="false" outlineLevel="0" collapsed="false">
      <c r="F32" s="12" t="s">
        <v>29</v>
      </c>
      <c r="G32" s="12" t="s">
        <v>30</v>
      </c>
      <c r="H32" s="16" t="n">
        <f aca="false">PI()/6*((3*H17*H31^2)/H22-(2*H31^3)/H22^2)</f>
        <v>0.130899693899575</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0.25</v>
      </c>
      <c r="I35" s="12" t="s">
        <v>8</v>
      </c>
    </row>
    <row r="36" customFormat="false" ht="13.8" hidden="false" customHeight="false" outlineLevel="0" collapsed="false">
      <c r="F36" s="12" t="s">
        <v>35</v>
      </c>
      <c r="G36" s="12" t="s">
        <v>36</v>
      </c>
      <c r="H36" s="16" t="n">
        <f aca="false">PI()*H17^2/4*H35</f>
        <v>0.196349540849362</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0.25</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f aca="false">PI()/6*((3*H17*M38^2)/H22-(2*M38^3)/H22^2)</f>
        <v>0.130899693899575</v>
      </c>
      <c r="N39" s="12" t="s">
        <v>31</v>
      </c>
    </row>
    <row r="40" customFormat="false" ht="13.8" hidden="false" customHeight="false" outlineLevel="0" collapsed="false">
      <c r="F40" s="12" t="s">
        <v>40</v>
      </c>
      <c r="G40" s="12" t="s">
        <v>41</v>
      </c>
      <c r="H40" s="16" t="n">
        <f aca="false">PI()/12*(3*H17^2*H39-4*H39^3/H22^2)</f>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0.25</v>
      </c>
      <c r="N42" s="12" t="s">
        <v>8</v>
      </c>
    </row>
    <row r="43" customFormat="false" ht="13.8" hidden="false" customHeight="false" outlineLevel="0" collapsed="false">
      <c r="F43" s="18" t="s">
        <v>43</v>
      </c>
      <c r="G43" s="18" t="s">
        <v>44</v>
      </c>
      <c r="H43" s="16" t="n">
        <f aca="false">H32+H36+H40</f>
        <v>0.327249234748937</v>
      </c>
      <c r="I43" s="18" t="s">
        <v>31</v>
      </c>
      <c r="K43" s="12" t="s">
        <v>40</v>
      </c>
      <c r="L43" s="12"/>
      <c r="M43" s="16" t="n">
        <f aca="false">PI()/12*(3*H17^2*M42-4*M42^3/H22^2)</f>
        <v>0.130899693899575</v>
      </c>
      <c r="N43" s="12" t="s">
        <v>31</v>
      </c>
    </row>
    <row r="44" customFormat="false" ht="13.8" hidden="false" customHeight="false" outlineLevel="0" collapsed="false">
      <c r="F44" s="12" t="s">
        <v>45</v>
      </c>
      <c r="G44" s="12"/>
      <c r="H44" s="19" t="n">
        <f aca="false">H43/M44</f>
        <v>0.178571428571429</v>
      </c>
      <c r="I44" s="12"/>
      <c r="K44" s="18" t="s">
        <v>46</v>
      </c>
      <c r="L44" s="18" t="s">
        <v>44</v>
      </c>
      <c r="M44" s="16" t="n">
        <f aca="false">M39+M41+M43</f>
        <v>1.83259571459405</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M44" activeCellId="0" sqref="M44"/>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50</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s">
        <v>18</v>
      </c>
      <c r="I20" s="12" t="s">
        <v>8</v>
      </c>
    </row>
    <row r="21" customFormat="false" ht="13.8" hidden="false" customHeight="false" outlineLevel="0" collapsed="false">
      <c r="F21" s="12" t="s">
        <v>19</v>
      </c>
      <c r="G21" s="12" t="s">
        <v>20</v>
      </c>
      <c r="H21" s="16" t="n">
        <f aca="false">H17/2</f>
        <v>0.5</v>
      </c>
      <c r="I21" s="12" t="s">
        <v>8</v>
      </c>
      <c r="M21" s="6"/>
    </row>
    <row r="22" customFormat="false" ht="13.8" hidden="false" customHeight="false" outlineLevel="0" collapsed="false">
      <c r="F22" s="12" t="s">
        <v>21</v>
      </c>
      <c r="G22" s="12" t="s">
        <v>22</v>
      </c>
      <c r="H22" s="16" t="n">
        <v>1</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0.5</v>
      </c>
      <c r="I31" s="12" t="s">
        <v>8</v>
      </c>
    </row>
    <row r="32" customFormat="false" ht="13.8" hidden="false" customHeight="false" outlineLevel="0" collapsed="false">
      <c r="F32" s="12" t="s">
        <v>29</v>
      </c>
      <c r="G32" s="12" t="s">
        <v>30</v>
      </c>
      <c r="H32" s="16" t="n">
        <f aca="false">PI()/6*((3*H17*H31^2)/H22-(2*H31^3)/H22^2)</f>
        <v>0.261799387799149</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v>
      </c>
      <c r="I35" s="12" t="s">
        <v>8</v>
      </c>
    </row>
    <row r="36" customFormat="false" ht="13.8" hidden="false" customHeight="false" outlineLevel="0" collapsed="false">
      <c r="F36" s="12" t="s">
        <v>35</v>
      </c>
      <c r="G36" s="12" t="s">
        <v>36</v>
      </c>
      <c r="H36" s="16" t="n">
        <f aca="false">PI()*H17^2/4*H35</f>
        <v>0</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0.5</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f aca="false">PI()/6*((3*H17*M38^2)/H22-(2*M38^3)/H22^2)</f>
        <v>0.261799387799149</v>
      </c>
      <c r="N39" s="12" t="s">
        <v>31</v>
      </c>
    </row>
    <row r="40" customFormat="false" ht="13.8" hidden="false" customHeight="false" outlineLevel="0" collapsed="false">
      <c r="F40" s="12" t="s">
        <v>40</v>
      </c>
      <c r="G40" s="12" t="s">
        <v>41</v>
      </c>
      <c r="H40" s="16" t="n">
        <f aca="false">PI()/12*(3*H17^2*H39-4*H39^3/H22^2)</f>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0.5</v>
      </c>
      <c r="N42" s="12" t="s">
        <v>8</v>
      </c>
    </row>
    <row r="43" customFormat="false" ht="13.8" hidden="false" customHeight="false" outlineLevel="0" collapsed="false">
      <c r="F43" s="18" t="s">
        <v>43</v>
      </c>
      <c r="G43" s="18" t="s">
        <v>44</v>
      </c>
      <c r="H43" s="16" t="n">
        <f aca="false">H32+H36+H40</f>
        <v>0.261799387799149</v>
      </c>
      <c r="I43" s="18" t="s">
        <v>31</v>
      </c>
      <c r="K43" s="12" t="s">
        <v>40</v>
      </c>
      <c r="L43" s="12"/>
      <c r="M43" s="16" t="n">
        <f aca="false">PI()/12*(3*H17^2*M42-4*M42^3/H22^2)</f>
        <v>0.261799387799149</v>
      </c>
      <c r="N43" s="12" t="s">
        <v>31</v>
      </c>
    </row>
    <row r="44" customFormat="false" ht="13.8" hidden="false" customHeight="false" outlineLevel="0" collapsed="false">
      <c r="F44" s="12" t="s">
        <v>45</v>
      </c>
      <c r="G44" s="12"/>
      <c r="H44" s="19" t="n">
        <f aca="false">H43/M44</f>
        <v>0.125</v>
      </c>
      <c r="I44" s="12"/>
      <c r="K44" s="18" t="s">
        <v>46</v>
      </c>
      <c r="L44" s="18" t="s">
        <v>44</v>
      </c>
      <c r="M44" s="16" t="n">
        <f aca="false">M39+M41+M43</f>
        <v>2.0943951023932</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14" activeCellId="0" sqref="F14"/>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51</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s">
        <v>18</v>
      </c>
      <c r="I20" s="12" t="s">
        <v>8</v>
      </c>
    </row>
    <row r="21" customFormat="false" ht="13.8" hidden="false" customHeight="false" outlineLevel="0" collapsed="false">
      <c r="F21" s="12" t="s">
        <v>19</v>
      </c>
      <c r="G21" s="12" t="s">
        <v>20</v>
      </c>
      <c r="H21" s="16" t="n">
        <v>0</v>
      </c>
      <c r="I21" s="12" t="s">
        <v>8</v>
      </c>
      <c r="M21" s="6"/>
    </row>
    <row r="22" customFormat="false" ht="13.8" hidden="false" customHeight="false" outlineLevel="0" collapsed="false">
      <c r="F22" s="12" t="s">
        <v>21</v>
      </c>
      <c r="G22" s="12" t="s">
        <v>22</v>
      </c>
      <c r="H22" s="16" t="n">
        <v>0</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v>
      </c>
      <c r="I31" s="12" t="s">
        <v>8</v>
      </c>
    </row>
    <row r="32" customFormat="false" ht="13.8" hidden="false" customHeight="false" outlineLevel="0" collapsed="false">
      <c r="F32" s="12" t="s">
        <v>29</v>
      </c>
      <c r="G32" s="12" t="s">
        <v>30</v>
      </c>
      <c r="H32" s="16" t="n">
        <v>0</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0.5</v>
      </c>
      <c r="I35" s="12" t="s">
        <v>8</v>
      </c>
    </row>
    <row r="36" customFormat="false" ht="13.8" hidden="false" customHeight="false" outlineLevel="0" collapsed="false">
      <c r="F36" s="12" t="s">
        <v>35</v>
      </c>
      <c r="G36" s="12" t="s">
        <v>36</v>
      </c>
      <c r="H36" s="16" t="n">
        <f aca="false">PI()*H17^2/4*H35</f>
        <v>0.392699081698724</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v>0</v>
      </c>
      <c r="N39" s="12" t="s">
        <v>31</v>
      </c>
    </row>
    <row r="40" customFormat="false" ht="13.8" hidden="false" customHeight="false" outlineLevel="0" collapsed="false">
      <c r="F40" s="12" t="s">
        <v>40</v>
      </c>
      <c r="G40" s="12" t="s">
        <v>41</v>
      </c>
      <c r="H40" s="16" t="n">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v>
      </c>
      <c r="N42" s="12" t="s">
        <v>8</v>
      </c>
    </row>
    <row r="43" customFormat="false" ht="13.8" hidden="false" customHeight="false" outlineLevel="0" collapsed="false">
      <c r="F43" s="18" t="s">
        <v>43</v>
      </c>
      <c r="G43" s="18" t="s">
        <v>44</v>
      </c>
      <c r="H43" s="16" t="n">
        <f aca="false">H32+H36+H40</f>
        <v>0.392699081698724</v>
      </c>
      <c r="I43" s="18" t="s">
        <v>31</v>
      </c>
      <c r="K43" s="12" t="s">
        <v>40</v>
      </c>
      <c r="L43" s="12"/>
      <c r="M43" s="16" t="n">
        <v>0</v>
      </c>
      <c r="N43" s="12" t="s">
        <v>31</v>
      </c>
    </row>
    <row r="44" customFormat="false" ht="13.8" hidden="false" customHeight="false" outlineLevel="0" collapsed="false">
      <c r="F44" s="12" t="s">
        <v>45</v>
      </c>
      <c r="G44" s="12"/>
      <c r="H44" s="19" t="n">
        <f aca="false">H43/M44</f>
        <v>0.25</v>
      </c>
      <c r="I44" s="12"/>
      <c r="K44" s="18" t="s">
        <v>46</v>
      </c>
      <c r="L44" s="18" t="s">
        <v>44</v>
      </c>
      <c r="M44" s="16" t="n">
        <f aca="false">M39+M41+M43</f>
        <v>1.5707963267949</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H19" activeCellId="0" sqref="H19"/>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52</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n">
        <f aca="false">0.06*H18</f>
        <v>0.06096</v>
      </c>
      <c r="I20" s="12" t="s">
        <v>8</v>
      </c>
    </row>
    <row r="21" customFormat="false" ht="13.8" hidden="false" customHeight="false" outlineLevel="0" collapsed="false">
      <c r="F21" s="12" t="s">
        <v>19</v>
      </c>
      <c r="G21" s="12" t="s">
        <v>20</v>
      </c>
      <c r="H21" s="16" t="n">
        <f aca="false">H18-((H18-H20)^2-(H18/2-H19/1000-H20)^2)^0.5</f>
        <v>0.16785774778048</v>
      </c>
      <c r="I21" s="12" t="s">
        <v>8</v>
      </c>
      <c r="M21" s="6"/>
    </row>
    <row r="22" customFormat="false" ht="13.8" hidden="false" customHeight="false" outlineLevel="0" collapsed="false">
      <c r="F22" s="12" t="s">
        <v>21</v>
      </c>
      <c r="G22" s="12" t="s">
        <v>22</v>
      </c>
      <c r="H22" s="16" t="n">
        <f aca="false">0.30939+1.7197*( H20-0.06*H18 )/H17-0.16116*H19/1000/H18+0.98997*(H19/1000/H18)^2</f>
        <v>0.308182401884804</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0.16785774778048</v>
      </c>
      <c r="I31" s="12" t="s">
        <v>8</v>
      </c>
    </row>
    <row r="32" customFormat="false" ht="13.8" hidden="false" customHeight="false" outlineLevel="0" collapsed="false">
      <c r="F32" s="12" t="s">
        <v>29</v>
      </c>
      <c r="G32" s="12" t="s">
        <v>30</v>
      </c>
      <c r="H32" s="16" t="n">
        <f aca="false">PI()/6*((3*H17*H31^2)/H22-(2*H31^3)/H22^2)</f>
        <v>0.0914654181824756</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0.33214225221952</v>
      </c>
      <c r="I35" s="12" t="s">
        <v>8</v>
      </c>
    </row>
    <row r="36" customFormat="false" ht="13.8" hidden="false" customHeight="false" outlineLevel="0" collapsed="false">
      <c r="F36" s="12" t="s">
        <v>35</v>
      </c>
      <c r="G36" s="12" t="s">
        <v>36</v>
      </c>
      <c r="H36" s="16" t="n">
        <f aca="false">PI()*H17^2/4*H35</f>
        <v>0.260863914879903</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0.16785774778048</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f aca="false">PI()/6*((3*H17*M38^2)/H22-(2*M38^3)/H22^2)</f>
        <v>0.0914654181824756</v>
      </c>
      <c r="N39" s="12" t="s">
        <v>31</v>
      </c>
    </row>
    <row r="40" customFormat="false" ht="13.8" hidden="false" customHeight="false" outlineLevel="0" collapsed="false">
      <c r="F40" s="12" t="s">
        <v>40</v>
      </c>
      <c r="G40" s="12" t="s">
        <v>41</v>
      </c>
      <c r="H40" s="16" t="n">
        <f aca="false">PI()/12*(3*H17^2*H39-4*H39^3/H22^2)</f>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0.16785774778048</v>
      </c>
      <c r="N42" s="12" t="s">
        <v>8</v>
      </c>
    </row>
    <row r="43" customFormat="false" ht="13.8" hidden="false" customHeight="false" outlineLevel="0" collapsed="false">
      <c r="F43" s="18" t="s">
        <v>43</v>
      </c>
      <c r="G43" s="18" t="s">
        <v>44</v>
      </c>
      <c r="H43" s="16" t="n">
        <f aca="false">H32+H36+H40</f>
        <v>0.352329333062379</v>
      </c>
      <c r="I43" s="18" t="s">
        <v>31</v>
      </c>
      <c r="K43" s="12" t="s">
        <v>40</v>
      </c>
      <c r="L43" s="12"/>
      <c r="M43" s="16" t="n">
        <f aca="false">PI()/12*(3*H17^2*M42-4*M42^3/H22^2)</f>
        <v>0.0796872310581146</v>
      </c>
      <c r="N43" s="12" t="s">
        <v>31</v>
      </c>
    </row>
    <row r="44" customFormat="false" ht="13.8" hidden="false" customHeight="false" outlineLevel="0" collapsed="false">
      <c r="F44" s="12" t="s">
        <v>45</v>
      </c>
      <c r="G44" s="12"/>
      <c r="H44" s="19" t="n">
        <f aca="false">H43/M44</f>
        <v>0.202261569029563</v>
      </c>
      <c r="I44" s="12"/>
      <c r="K44" s="18" t="s">
        <v>46</v>
      </c>
      <c r="L44" s="18" t="s">
        <v>44</v>
      </c>
      <c r="M44" s="16" t="n">
        <f aca="false">M39+M41+M43</f>
        <v>1.74194897603549</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H19" activeCellId="0" sqref="H19"/>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53</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n">
        <f aca="false">0.1*H18</f>
        <v>0.1016</v>
      </c>
      <c r="I20" s="12" t="s">
        <v>8</v>
      </c>
    </row>
    <row r="21" customFormat="false" ht="13.8" hidden="false" customHeight="false" outlineLevel="0" collapsed="false">
      <c r="F21" s="12" t="s">
        <v>19</v>
      </c>
      <c r="G21" s="12" t="s">
        <v>20</v>
      </c>
      <c r="H21" s="16" t="n">
        <f aca="false">H18-(0.65*H18^2-(H19/1000)^2+0.8*H18*H19/1000)^0.5</f>
        <v>0.192953950255516</v>
      </c>
      <c r="I21" s="12" t="s">
        <v>8</v>
      </c>
      <c r="M21" s="6"/>
    </row>
    <row r="22" customFormat="false" ht="13.8" hidden="false" customHeight="false" outlineLevel="0" collapsed="false">
      <c r="F22" s="12" t="s">
        <v>21</v>
      </c>
      <c r="G22" s="12" t="s">
        <v>22</v>
      </c>
      <c r="H22" s="16" t="n">
        <f aca="false">0.37802+0.05073*H19/1000/H18+1.3762*(H19/1000/H18)^2</f>
        <v>0.378504773389547</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0.192953950255516</v>
      </c>
      <c r="I31" s="12" t="s">
        <v>8</v>
      </c>
    </row>
    <row r="32" customFormat="false" ht="13.8" hidden="false" customHeight="false" outlineLevel="0" collapsed="false">
      <c r="F32" s="12" t="s">
        <v>29</v>
      </c>
      <c r="G32" s="12" t="s">
        <v>30</v>
      </c>
      <c r="H32" s="16" t="n">
        <f aca="false">PI()/6*((3*H17*H31^2)/H22-(2*H31^3)/H22^2)</f>
        <v>0.101999148458575</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0.307046049744484</v>
      </c>
      <c r="I35" s="12" t="s">
        <v>8</v>
      </c>
    </row>
    <row r="36" customFormat="false" ht="13.8" hidden="false" customHeight="false" outlineLevel="0" collapsed="false">
      <c r="F36" s="12" t="s">
        <v>35</v>
      </c>
      <c r="G36" s="12" t="s">
        <v>36</v>
      </c>
      <c r="H36" s="16" t="n">
        <f aca="false">PI()*H17^2/4*H35</f>
        <v>0.241153403547759</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0.192953950255516</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f aca="false">PI()/6*((3*H17*M38^2)/H22-(2*M38^3)/H22^2)</f>
        <v>0.101999148458575</v>
      </c>
      <c r="N39" s="12" t="s">
        <v>31</v>
      </c>
    </row>
    <row r="40" customFormat="false" ht="13.8" hidden="false" customHeight="false" outlineLevel="0" collapsed="false">
      <c r="F40" s="12" t="s">
        <v>40</v>
      </c>
      <c r="G40" s="12" t="s">
        <v>41</v>
      </c>
      <c r="H40" s="16" t="n">
        <f aca="false">PI()/12*(3*H17^2*H39-4*H39^3/H22^2)</f>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0.192953950255516</v>
      </c>
      <c r="N42" s="12" t="s">
        <v>8</v>
      </c>
    </row>
    <row r="43" customFormat="false" ht="13.8" hidden="false" customHeight="false" outlineLevel="0" collapsed="false">
      <c r="F43" s="18" t="s">
        <v>43</v>
      </c>
      <c r="G43" s="18" t="s">
        <v>44</v>
      </c>
      <c r="H43" s="16" t="n">
        <f aca="false">H32+H36+H40</f>
        <v>0.343152552006334</v>
      </c>
      <c r="I43" s="18" t="s">
        <v>31</v>
      </c>
      <c r="K43" s="12" t="s">
        <v>40</v>
      </c>
      <c r="L43" s="12"/>
      <c r="M43" s="16" t="n">
        <f aca="false">PI()/12*(3*H17^2*M42-4*M42^3/H22^2)</f>
        <v>0.0990350856542505</v>
      </c>
      <c r="N43" s="12" t="s">
        <v>31</v>
      </c>
    </row>
    <row r="44" customFormat="false" ht="13.8" hidden="false" customHeight="false" outlineLevel="0" collapsed="false">
      <c r="F44" s="12" t="s">
        <v>45</v>
      </c>
      <c r="G44" s="12"/>
      <c r="H44" s="19" t="n">
        <f aca="false">H43/M44</f>
        <v>0.193671200608784</v>
      </c>
      <c r="I44" s="12"/>
      <c r="K44" s="18" t="s">
        <v>46</v>
      </c>
      <c r="L44" s="18" t="s">
        <v>44</v>
      </c>
      <c r="M44" s="16" t="n">
        <f aca="false">M39+M41+M43</f>
        <v>1.77183056090772</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5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K16" activeCellId="0" sqref="K16"/>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22.72"/>
    <col collapsed="false" customWidth="true" hidden="false" outlineLevel="0" max="5" min="5" style="1" width="4.31"/>
    <col collapsed="false" customWidth="true" hidden="false" outlineLevel="0" max="6" min="6" style="1" width="37.9"/>
    <col collapsed="false" customWidth="true" hidden="false" outlineLevel="0" max="7" min="7" style="1" width="8.14"/>
    <col collapsed="false" customWidth="true" hidden="false" outlineLevel="0" max="8" min="8" style="1" width="14.21"/>
    <col collapsed="false" customWidth="true" hidden="false" outlineLevel="0" max="9" min="9" style="1" width="4.31"/>
    <col collapsed="false" customWidth="true" hidden="false" outlineLevel="0" max="10" min="10" style="1" width="27.92"/>
    <col collapsed="false" customWidth="true" hidden="false" outlineLevel="0" max="11" min="11" style="1" width="33.97"/>
    <col collapsed="false" customWidth="true" hidden="false" outlineLevel="0" max="13" min="12" style="1" width="7.58"/>
    <col collapsed="false" customWidth="true" hidden="false" outlineLevel="0" max="14" min="14" style="1" width="7.86"/>
    <col collapsed="false" customWidth="false" hidden="false" outlineLevel="0" max="1024" min="15"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M12" s="6"/>
      <c r="N12" s="7"/>
      <c r="O12" s="7"/>
    </row>
    <row r="13" customFormat="false" ht="38.6" hidden="false" customHeight="false" outlineLevel="0" collapsed="false">
      <c r="B13" s="8" t="s">
        <v>2</v>
      </c>
      <c r="C13" s="9" t="s">
        <v>3</v>
      </c>
      <c r="F13" s="10" t="s">
        <v>54</v>
      </c>
      <c r="M13" s="6"/>
      <c r="N13" s="7"/>
      <c r="O13" s="7"/>
    </row>
    <row r="14" customFormat="false" ht="12.8" hidden="false" customHeight="false" outlineLevel="0" collapsed="false">
      <c r="M14" s="6"/>
      <c r="N14" s="7"/>
      <c r="O14" s="7"/>
    </row>
    <row r="15" customFormat="false" ht="12.8" hidden="false" customHeight="false" outlineLevel="0" collapsed="false">
      <c r="F15" s="11" t="s">
        <v>5</v>
      </c>
      <c r="G15" s="11"/>
      <c r="H15" s="11"/>
      <c r="I15" s="11"/>
      <c r="M15" s="6"/>
      <c r="N15" s="7"/>
      <c r="O15" s="7"/>
    </row>
    <row r="16" customFormat="false" ht="13.8" hidden="false" customHeight="false" outlineLevel="0" collapsed="false">
      <c r="F16" s="12" t="s">
        <v>6</v>
      </c>
      <c r="G16" s="12" t="s">
        <v>7</v>
      </c>
      <c r="H16" s="13" t="n">
        <v>2</v>
      </c>
      <c r="I16" s="12" t="s">
        <v>8</v>
      </c>
      <c r="M16" s="6"/>
      <c r="N16" s="14"/>
      <c r="O16" s="14"/>
    </row>
    <row r="17" customFormat="false" ht="13.8" hidden="false" customHeight="false" outlineLevel="0" collapsed="false">
      <c r="B17" s="15"/>
      <c r="F17" s="12" t="s">
        <v>9</v>
      </c>
      <c r="G17" s="12" t="s">
        <v>10</v>
      </c>
      <c r="H17" s="13" t="n">
        <v>1</v>
      </c>
      <c r="I17" s="12" t="s">
        <v>8</v>
      </c>
      <c r="M17" s="6"/>
      <c r="N17" s="14"/>
      <c r="O17" s="14"/>
    </row>
    <row r="18" customFormat="false" ht="13.8" hidden="false" customHeight="false" outlineLevel="0" collapsed="false">
      <c r="B18" s="15"/>
      <c r="F18" s="12" t="s">
        <v>11</v>
      </c>
      <c r="G18" s="12" t="s">
        <v>12</v>
      </c>
      <c r="H18" s="13" t="n">
        <v>1.016</v>
      </c>
      <c r="I18" s="12" t="s">
        <v>8</v>
      </c>
      <c r="M18" s="6"/>
      <c r="N18" s="14"/>
      <c r="O18" s="14"/>
    </row>
    <row r="19" customFormat="false" ht="13.8" hidden="false" customHeight="false" outlineLevel="0" collapsed="false">
      <c r="B19" s="15"/>
      <c r="F19" s="12" t="s">
        <v>13</v>
      </c>
      <c r="G19" s="12" t="s">
        <v>14</v>
      </c>
      <c r="H19" s="13" t="n">
        <v>8</v>
      </c>
      <c r="I19" s="12" t="s">
        <v>15</v>
      </c>
    </row>
    <row r="20" customFormat="false" ht="13.8" hidden="false" customHeight="false" outlineLevel="0" collapsed="false">
      <c r="F20" s="12" t="s">
        <v>16</v>
      </c>
      <c r="G20" s="12" t="s">
        <v>17</v>
      </c>
      <c r="H20" s="13" t="n">
        <f aca="false">0.1*H18</f>
        <v>0.1016</v>
      </c>
      <c r="I20" s="12" t="s">
        <v>8</v>
      </c>
    </row>
    <row r="21" customFormat="false" ht="13.8" hidden="false" customHeight="false" outlineLevel="0" collapsed="false">
      <c r="F21" s="12" t="s">
        <v>19</v>
      </c>
      <c r="G21" s="12" t="s">
        <v>20</v>
      </c>
      <c r="H21" s="16" t="n">
        <f aca="false">0.8*H18-(0.2976*H18^2-(H19/1000)^2+0.692*H18*H19/1000)^0.5</f>
        <v>0.25355053723763</v>
      </c>
      <c r="I21" s="12" t="s">
        <v>8</v>
      </c>
      <c r="M21" s="6"/>
    </row>
    <row r="22" customFormat="false" ht="13.8" hidden="false" customHeight="false" outlineLevel="0" collapsed="false">
      <c r="F22" s="12" t="s">
        <v>21</v>
      </c>
      <c r="G22" s="12" t="s">
        <v>22</v>
      </c>
      <c r="H22" s="16" t="n">
        <f aca="false">0.49951+0.10462*H19/1000/H18+2.3227*(H19/1000/H18)^2</f>
        <v>0.500477787215574</v>
      </c>
      <c r="I22" s="12"/>
      <c r="M22" s="6"/>
    </row>
    <row r="23" customFormat="false" ht="12.8" hidden="false" customHeight="false" outlineLevel="0" collapsed="false">
      <c r="M23" s="6"/>
    </row>
    <row r="24" customFormat="false" ht="12.8" hidden="false" customHeight="false" outlineLevel="0" collapsed="false">
      <c r="M24" s="6"/>
    </row>
    <row r="25" customFormat="false" ht="17.35" hidden="false" customHeight="false" outlineLevel="0" collapsed="false">
      <c r="F25" s="17" t="s">
        <v>23</v>
      </c>
      <c r="M25" s="6"/>
    </row>
    <row r="26" customFormat="false" ht="13.8" hidden="false" customHeight="false" outlineLevel="0" collapsed="false">
      <c r="F26" s="12" t="s">
        <v>24</v>
      </c>
      <c r="G26" s="12" t="s">
        <v>25</v>
      </c>
      <c r="H26" s="13" t="n">
        <v>0.5</v>
      </c>
      <c r="I26" s="12" t="s">
        <v>8</v>
      </c>
    </row>
    <row r="27" customFormat="false" ht="13.8" hidden="false" customHeight="false" outlineLevel="0" collapsed="false">
      <c r="F27" s="12" t="s">
        <v>26</v>
      </c>
      <c r="G27" s="12"/>
      <c r="H27" s="16" t="str">
        <f aca="false">IF(H26&lt;H21,"case 1",IF(H26&gt;H16+H21,"case 3", "case 2"))</f>
        <v>case 2</v>
      </c>
      <c r="I27" s="12"/>
    </row>
    <row r="30" customFormat="false" ht="17.35" hidden="false" customHeight="false" outlineLevel="0" collapsed="false">
      <c r="F30" s="17" t="s">
        <v>27</v>
      </c>
    </row>
    <row r="31" customFormat="false" ht="13.8" hidden="false" customHeight="false" outlineLevel="0" collapsed="false">
      <c r="F31" s="12" t="s">
        <v>28</v>
      </c>
      <c r="G31" s="12"/>
      <c r="H31" s="16" t="n">
        <f aca="false">IF(H26&gt;H21,H21,H26)</f>
        <v>0.25355053723763</v>
      </c>
      <c r="I31" s="12" t="s">
        <v>8</v>
      </c>
    </row>
    <row r="32" customFormat="false" ht="13.8" hidden="false" customHeight="false" outlineLevel="0" collapsed="false">
      <c r="F32" s="12" t="s">
        <v>29</v>
      </c>
      <c r="G32" s="12" t="s">
        <v>30</v>
      </c>
      <c r="H32" s="16" t="n">
        <f aca="false">PI()/6*((3*H17*H31^2)/H22-(2*H31^3)/H22^2)</f>
        <v>0.133625585283558</v>
      </c>
      <c r="I32" s="12" t="s">
        <v>31</v>
      </c>
    </row>
    <row r="34" customFormat="false" ht="17.35" hidden="false" customHeight="false" outlineLevel="0" collapsed="false">
      <c r="F34" s="17" t="s">
        <v>32</v>
      </c>
    </row>
    <row r="35" customFormat="false" ht="13.8" hidden="false" customHeight="false" outlineLevel="0" collapsed="false">
      <c r="F35" s="12" t="s">
        <v>33</v>
      </c>
      <c r="G35" s="12" t="s">
        <v>34</v>
      </c>
      <c r="H35" s="16" t="n">
        <f aca="false">IF(H26&lt;H21,0,IF(H26&gt;H21+H16,H16,H26-H31))</f>
        <v>0.24644946276237</v>
      </c>
      <c r="I35" s="12" t="s">
        <v>8</v>
      </c>
    </row>
    <row r="36" customFormat="false" ht="13.8" hidden="false" customHeight="false" outlineLevel="0" collapsed="false">
      <c r="F36" s="12" t="s">
        <v>35</v>
      </c>
      <c r="G36" s="12" t="s">
        <v>36</v>
      </c>
      <c r="H36" s="16" t="n">
        <f aca="false">PI()*H17^2/4*H35</f>
        <v>0.193560955423853</v>
      </c>
      <c r="I36" s="12" t="s">
        <v>31</v>
      </c>
    </row>
    <row r="37" customFormat="false" ht="12.8" hidden="false" customHeight="false" outlineLevel="0" collapsed="false">
      <c r="K37" s="11" t="s">
        <v>37</v>
      </c>
      <c r="L37" s="11"/>
      <c r="M37" s="11"/>
      <c r="N37" s="11"/>
    </row>
    <row r="38" customFormat="false" ht="17.35" hidden="false" customHeight="false" outlineLevel="0" collapsed="false">
      <c r="F38" s="17" t="s">
        <v>38</v>
      </c>
      <c r="K38" s="12" t="s">
        <v>28</v>
      </c>
      <c r="L38" s="12"/>
      <c r="M38" s="16" t="n">
        <f aca="false">H21</f>
        <v>0.25355053723763</v>
      </c>
      <c r="N38" s="12" t="s">
        <v>8</v>
      </c>
    </row>
    <row r="39" customFormat="false" ht="13.8" hidden="false" customHeight="false" outlineLevel="0" collapsed="false">
      <c r="F39" s="12" t="s">
        <v>39</v>
      </c>
      <c r="G39" s="12"/>
      <c r="H39" s="16" t="n">
        <f aca="false">IF(H26&gt;H21+H16+H21,"Error",IF(H26&lt;H21+H16,0,H26-H21-H16))</f>
        <v>0</v>
      </c>
      <c r="I39" s="12" t="s">
        <v>8</v>
      </c>
      <c r="K39" s="12" t="s">
        <v>29</v>
      </c>
      <c r="L39" s="12"/>
      <c r="M39" s="16" t="n">
        <f aca="false">PI()/6*((3*H17*M38^2)/H22-(2*M38^3)/H22^2)</f>
        <v>0.133625585283558</v>
      </c>
      <c r="N39" s="12" t="s">
        <v>31</v>
      </c>
    </row>
    <row r="40" customFormat="false" ht="13.8" hidden="false" customHeight="false" outlineLevel="0" collapsed="false">
      <c r="F40" s="12" t="s">
        <v>40</v>
      </c>
      <c r="G40" s="12" t="s">
        <v>41</v>
      </c>
      <c r="H40" s="16" t="n">
        <f aca="false">PI()/12*(3*H17^2*H39-4*H39^3/H22^2)</f>
        <v>0</v>
      </c>
      <c r="I40" s="12" t="s">
        <v>31</v>
      </c>
      <c r="K40" s="12" t="s">
        <v>33</v>
      </c>
      <c r="L40" s="12"/>
      <c r="M40" s="16" t="n">
        <f aca="false">H16</f>
        <v>2</v>
      </c>
      <c r="N40" s="12" t="s">
        <v>8</v>
      </c>
    </row>
    <row r="41" customFormat="false" ht="13.8" hidden="false" customHeight="false" outlineLevel="0" collapsed="false">
      <c r="K41" s="12" t="s">
        <v>35</v>
      </c>
      <c r="L41" s="12"/>
      <c r="M41" s="16" t="n">
        <f aca="false">PI()*H17^2/4*M40</f>
        <v>1.5707963267949</v>
      </c>
      <c r="N41" s="12" t="s">
        <v>31</v>
      </c>
    </row>
    <row r="42" customFormat="false" ht="17.35" hidden="false" customHeight="false" outlineLevel="0" collapsed="false">
      <c r="F42" s="17" t="s">
        <v>42</v>
      </c>
      <c r="K42" s="12" t="s">
        <v>39</v>
      </c>
      <c r="L42" s="12"/>
      <c r="M42" s="16" t="n">
        <f aca="false">H21</f>
        <v>0.25355053723763</v>
      </c>
      <c r="N42" s="12" t="s">
        <v>8</v>
      </c>
    </row>
    <row r="43" customFormat="false" ht="13.8" hidden="false" customHeight="false" outlineLevel="0" collapsed="false">
      <c r="F43" s="18" t="s">
        <v>43</v>
      </c>
      <c r="G43" s="18" t="s">
        <v>44</v>
      </c>
      <c r="H43" s="16" t="n">
        <f aca="false">H32+H36+H40</f>
        <v>0.327186540707412</v>
      </c>
      <c r="I43" s="18" t="s">
        <v>31</v>
      </c>
      <c r="K43" s="12" t="s">
        <v>40</v>
      </c>
      <c r="L43" s="12"/>
      <c r="M43" s="16" t="n">
        <f aca="false">PI()/12*(3*H17^2*M42-4*M42^3/H22^2)</f>
        <v>0.130990205555695</v>
      </c>
      <c r="N43" s="12" t="s">
        <v>31</v>
      </c>
    </row>
    <row r="44" customFormat="false" ht="13.8" hidden="false" customHeight="false" outlineLevel="0" collapsed="false">
      <c r="F44" s="12" t="s">
        <v>45</v>
      </c>
      <c r="G44" s="12"/>
      <c r="H44" s="19" t="n">
        <f aca="false">H43/M44</f>
        <v>0.178263256281186</v>
      </c>
      <c r="I44" s="12"/>
      <c r="K44" s="18" t="s">
        <v>46</v>
      </c>
      <c r="L44" s="18" t="s">
        <v>44</v>
      </c>
      <c r="M44" s="16" t="n">
        <f aca="false">M39+M41+M43</f>
        <v>1.83541211763415</v>
      </c>
      <c r="N44" s="18" t="s">
        <v>31</v>
      </c>
    </row>
    <row r="45" customFormat="false" ht="12.8" hidden="false" customHeight="false" outlineLevel="0" collapsed="false">
      <c r="F45" s="20"/>
      <c r="G45" s="20"/>
      <c r="H45" s="20"/>
      <c r="I45" s="20"/>
    </row>
    <row r="47" customFormat="false" ht="12.8" hidden="false" customHeight="false" outlineLevel="0" collapsed="false">
      <c r="B47" s="20" t="s">
        <v>47</v>
      </c>
      <c r="C47" s="20"/>
      <c r="D47" s="20"/>
      <c r="E47" s="20"/>
      <c r="F47" s="20"/>
      <c r="G47" s="20"/>
      <c r="H47" s="20"/>
      <c r="I47" s="20"/>
      <c r="J47" s="20"/>
    </row>
    <row r="48" customFormat="false" ht="12.8" hidden="false" customHeight="false" outlineLevel="0" collapsed="false">
      <c r="B48" s="20"/>
      <c r="C48" s="20"/>
      <c r="D48" s="20"/>
      <c r="E48" s="20"/>
      <c r="F48" s="20"/>
      <c r="G48" s="20"/>
      <c r="H48" s="20"/>
      <c r="I48" s="20"/>
      <c r="J48" s="20"/>
    </row>
    <row r="49" customFormat="false" ht="12.8" hidden="false" customHeight="false" outlineLevel="0" collapsed="false">
      <c r="B49" s="21" t="s">
        <v>48</v>
      </c>
      <c r="C49" s="20"/>
      <c r="D49" s="20"/>
      <c r="E49" s="20"/>
      <c r="F49" s="20"/>
      <c r="G49" s="20"/>
      <c r="H49" s="20"/>
      <c r="I49" s="20"/>
      <c r="J49" s="20"/>
    </row>
    <row r="50" customFormat="false" ht="12.8" hidden="false" customHeight="false" outlineLevel="0" collapsed="false">
      <c r="B50" s="20"/>
      <c r="C50" s="20"/>
      <c r="D50" s="20"/>
      <c r="E50" s="20"/>
      <c r="F50" s="20"/>
      <c r="G50" s="20"/>
      <c r="H50" s="20"/>
      <c r="I50" s="20"/>
      <c r="J50" s="20"/>
    </row>
    <row r="51" customFormat="false" ht="45.7" hidden="false" customHeight="true" outlineLevel="0" collapsed="false">
      <c r="B51" s="22" t="s">
        <v>49</v>
      </c>
      <c r="C51" s="22"/>
      <c r="D51" s="22"/>
      <c r="E51" s="22"/>
      <c r="F51" s="22"/>
      <c r="G51" s="22"/>
      <c r="H51" s="22"/>
      <c r="I51" s="22"/>
      <c r="J51" s="22"/>
    </row>
    <row r="53" s="3" customFormat="true" ht="12.8" hidden="false" customHeight="false" outlineLevel="0" collapsed="false">
      <c r="A53" s="2" t="s">
        <v>0</v>
      </c>
    </row>
  </sheetData>
  <sheetProtection sheet="true" password="c80a" objects="true" scenarios="true"/>
  <mergeCells count="5">
    <mergeCell ref="B3:J6"/>
    <mergeCell ref="B7:J10"/>
    <mergeCell ref="F15:I15"/>
    <mergeCell ref="K37:N37"/>
    <mergeCell ref="B51:J51"/>
  </mergeCell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316</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2023-02-26T09:33:34Z</dcterms:modified>
  <cp:revision>43</cp:revision>
  <dc:subject/>
  <dc:title/>
</cp:coreProperties>
</file>

<file path=docProps/custom.xml><?xml version="1.0" encoding="utf-8"?>
<Properties xmlns="http://schemas.openxmlformats.org/officeDocument/2006/custom-properties" xmlns:vt="http://schemas.openxmlformats.org/officeDocument/2006/docPropsVTypes"/>
</file>